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760" windowHeight="12225" activeTab="0"/>
  </bookViews>
  <sheets>
    <sheet name="ф1 Сводн.финплан" sheetId="1" r:id="rId1"/>
    <sheet name="ф2 План КПР" sheetId="2" r:id="rId2"/>
    <sheet name="ф3 Осн.фонды" sheetId="3" state="hidden" r:id="rId3"/>
    <sheet name="ф3.1 Источн.тепл" sheetId="4" state="hidden" r:id="rId4"/>
    <sheet name="ф4 Потр в топливе" sheetId="5" state="hidden" r:id="rId5"/>
  </sheets>
  <definedNames>
    <definedName name="_xlnm._FilterDatabase" localSheetId="3" hidden="1">'ф3.1 Источн.тепл'!$W$11:$W$55</definedName>
    <definedName name="_xlnm.Print_Area" localSheetId="3">'ф3.1 Источн.тепл'!$A$1:$V$57</definedName>
    <definedName name="_xlnm.Print_Area" localSheetId="4">'ф4 Потр в топливе'!$A$1:$L$30</definedName>
  </definedNames>
  <calcPr fullCalcOnLoad="1"/>
</workbook>
</file>

<file path=xl/comments1.xml><?xml version="1.0" encoding="utf-8"?>
<comments xmlns="http://schemas.openxmlformats.org/spreadsheetml/2006/main">
  <authors>
    <author>Колпашникова Наталья Николаевна</author>
  </authors>
  <commentList>
    <comment ref="I28" authorId="0">
      <text>
        <r>
          <rPr>
            <b/>
            <sz val="8"/>
            <rFont val="Tahoma"/>
            <family val="2"/>
          </rPr>
          <t>Субсидия на компенсацию эл.снабжение от ДЭС</t>
        </r>
      </text>
    </comment>
  </commentList>
</comments>
</file>

<file path=xl/comments3.xml><?xml version="1.0" encoding="utf-8"?>
<comments xmlns="http://schemas.openxmlformats.org/spreadsheetml/2006/main">
  <authors>
    <author>Колпашникова Наталья Николаевна</author>
    <author>Михалева Ольга Сергеевна</author>
  </authors>
  <commentList>
    <comment ref="P59" authorId="0">
      <text>
        <r>
          <rPr>
            <b/>
            <sz val="9"/>
            <rFont val="Tahoma"/>
            <family val="2"/>
          </rPr>
          <t>скажины Тискино-2, Саравка-2, Чугунка -1</t>
        </r>
      </text>
    </comment>
    <comment ref="G61" authorId="0">
      <text>
        <r>
          <rPr>
            <b/>
            <sz val="8"/>
            <rFont val="Tahoma"/>
            <family val="2"/>
          </rPr>
          <t>Озерное-2 (резервные Сугот-1, М.Мыс-1, Чажемто-6)</t>
        </r>
      </text>
    </comment>
    <comment ref="E34" authorId="0">
      <text>
        <r>
          <rPr>
            <b/>
            <sz val="9"/>
            <rFont val="Tahoma"/>
            <family val="2"/>
          </rPr>
          <t xml:space="preserve">актуализировали информацию
</t>
        </r>
      </text>
    </comment>
    <comment ref="A77" authorId="1">
      <text>
        <r>
          <rPr>
            <b/>
            <sz val="9"/>
            <rFont val="Tahoma"/>
            <family val="2"/>
          </rPr>
          <t>Михалева Ольга Сергеевна:</t>
        </r>
        <r>
          <rPr>
            <sz val="9"/>
            <rFont val="Tahoma"/>
            <family val="2"/>
          </rPr>
          <t xml:space="preserve">
государственный</t>
        </r>
      </text>
    </comment>
    <comment ref="F79" authorId="0">
      <text>
        <r>
          <rPr>
            <b/>
            <sz val="9"/>
            <rFont val="Tahoma"/>
            <family val="2"/>
          </rPr>
          <t>инфрмацию актуализировали</t>
        </r>
      </text>
    </comment>
  </commentList>
</comments>
</file>

<file path=xl/comments4.xml><?xml version="1.0" encoding="utf-8"?>
<comments xmlns="http://schemas.openxmlformats.org/spreadsheetml/2006/main">
  <authors>
    <author>Колпашникова Наталья Николаевна</author>
  </authors>
  <commentList>
    <comment ref="A23" authorId="0">
      <text>
        <r>
          <rPr>
            <b/>
            <sz val="9"/>
            <rFont val="Tahoma"/>
            <family val="2"/>
          </rPr>
          <t xml:space="preserve">46-газ, 9-уголь / котлы всего 55
</t>
        </r>
      </text>
    </comment>
  </commentList>
</comments>
</file>

<file path=xl/sharedStrings.xml><?xml version="1.0" encoding="utf-8"?>
<sst xmlns="http://schemas.openxmlformats.org/spreadsheetml/2006/main" count="859" uniqueCount="426">
  <si>
    <t>Объекты ЖКХ</t>
  </si>
  <si>
    <t>Единица измерения</t>
  </si>
  <si>
    <t>ПЕРЕЧЕНЬ</t>
  </si>
  <si>
    <t>шт.</t>
  </si>
  <si>
    <t>Гкал/час</t>
  </si>
  <si>
    <t>2. Котлы всего:</t>
  </si>
  <si>
    <t>4. Тепловые сети в 2-х тубном исполнении</t>
  </si>
  <si>
    <t>5. Трансформаторные подстанции</t>
  </si>
  <si>
    <t>6. Электросети всего:</t>
  </si>
  <si>
    <t>в т.ч. ВЛЭП-0,4 Кв</t>
  </si>
  <si>
    <t>в т.ч. ВЛЭП-6,0 Кв</t>
  </si>
  <si>
    <t>в т.ч. ВЛЭП-10 Кв</t>
  </si>
  <si>
    <t>в т.ч. КЛЭП-6,0 Кв</t>
  </si>
  <si>
    <t>в т.ч. КЛЭП-0,4 Кв</t>
  </si>
  <si>
    <t>в т.ч. КЛЭП-10 Кв</t>
  </si>
  <si>
    <t>9. Водонапорные башни</t>
  </si>
  <si>
    <t>10. Водопроводные сети всего:</t>
  </si>
  <si>
    <t>в т.ч. стальных труб</t>
  </si>
  <si>
    <t>в т.ч. чугунных труб</t>
  </si>
  <si>
    <t>в т.ч. пластмассовых труб</t>
  </si>
  <si>
    <t>км</t>
  </si>
  <si>
    <t>12.Канализационные сети</t>
  </si>
  <si>
    <t>13. КНС</t>
  </si>
  <si>
    <t>15. Спецавтотранспорт</t>
  </si>
  <si>
    <t>км.</t>
  </si>
  <si>
    <t>Всего по муниципальному образованию</t>
  </si>
  <si>
    <t>3. Центральные тепловые пункты</t>
  </si>
  <si>
    <t>8. Водозаборные скважины</t>
  </si>
  <si>
    <t xml:space="preserve">км </t>
  </si>
  <si>
    <t xml:space="preserve">                                     общая площадь</t>
  </si>
  <si>
    <t>тыс.м2</t>
  </si>
  <si>
    <t>производительность</t>
  </si>
  <si>
    <t>м3/сут.</t>
  </si>
  <si>
    <t>установленная мощность всего:</t>
  </si>
  <si>
    <t>в т.ч. на угле</t>
  </si>
  <si>
    <t>установленная мощность:</t>
  </si>
  <si>
    <t>в т.ч. на жидком топливе</t>
  </si>
  <si>
    <t>в т.ч. на газе</t>
  </si>
  <si>
    <t>в т.ч. на электроэнергии</t>
  </si>
  <si>
    <t>в т.ч. на дровах</t>
  </si>
  <si>
    <t>в том числе:</t>
  </si>
  <si>
    <t>"- муниципальный</t>
  </si>
  <si>
    <t>"- частный</t>
  </si>
  <si>
    <t>"- ведомственный</t>
  </si>
  <si>
    <t xml:space="preserve">14. Жилищный фонд </t>
  </si>
  <si>
    <t>В т.ч. объекты муниципальной       собственности</t>
  </si>
  <si>
    <t>Сводный финансовый план</t>
  </si>
  <si>
    <t>Наименование отраслей ЖКХ</t>
  </si>
  <si>
    <t>Областной бюджет</t>
  </si>
  <si>
    <t>Бюджет МО</t>
  </si>
  <si>
    <t>1.Теплоэнергетическое хозяйство</t>
  </si>
  <si>
    <t>ИТОГО:</t>
  </si>
  <si>
    <t>4. Жилищный фонд</t>
  </si>
  <si>
    <t>Средства предприятий ЖКХ</t>
  </si>
  <si>
    <t>Всего</t>
  </si>
  <si>
    <t>Перечень</t>
  </si>
  <si>
    <t>Социальная сфера</t>
  </si>
  <si>
    <t>Здравоохранение</t>
  </si>
  <si>
    <t>Образование</t>
  </si>
  <si>
    <t>Соцобеспечение</t>
  </si>
  <si>
    <t>Профтехобразование</t>
  </si>
  <si>
    <t>Культура</t>
  </si>
  <si>
    <t>ПЛАН</t>
  </si>
  <si>
    <t>Топливно-энергетические ресурсы (по видам)</t>
  </si>
  <si>
    <t>уголь, тонн</t>
  </si>
  <si>
    <t>газ, тыс. м3</t>
  </si>
  <si>
    <t>дрова, м3</t>
  </si>
  <si>
    <t>дизтопливо, тонн</t>
  </si>
  <si>
    <t>1. Теплоснабжение</t>
  </si>
  <si>
    <t>2. Электроснабжение</t>
  </si>
  <si>
    <t>В том числе по отраслям:</t>
  </si>
  <si>
    <t>Населённый пункт, название объекта</t>
  </si>
  <si>
    <t>Стоимость работ, тыс. руб.</t>
  </si>
  <si>
    <t>Наличие ПСД (указать № экспертного заключения)</t>
  </si>
  <si>
    <t>Обл. бюджет</t>
  </si>
  <si>
    <t xml:space="preserve">Средства предприятий </t>
  </si>
  <si>
    <t>Иные источники (указть)</t>
  </si>
  <si>
    <t>Дефицит финансовых средств, тыс. руб.</t>
  </si>
  <si>
    <t>Источники финансирования, в том числе</t>
  </si>
  <si>
    <t>Всего, тыс. руб.</t>
  </si>
  <si>
    <t>Характеристика объекта (с указанием мощности, производительности, протяженности и т.п.)</t>
  </si>
  <si>
    <t>Состав ремонтных работ</t>
  </si>
  <si>
    <t>Форма № 1</t>
  </si>
  <si>
    <t>в том числе арендные платежи</t>
  </si>
  <si>
    <t>Форма № 2</t>
  </si>
  <si>
    <t>Местный бюджет</t>
  </si>
  <si>
    <t>Форма № 3</t>
  </si>
  <si>
    <t>Федер. бюджет</t>
  </si>
  <si>
    <t>Форма № 4</t>
  </si>
  <si>
    <t>нефть (мазут), тонн</t>
  </si>
  <si>
    <t>На проведение ремонтных работ</t>
  </si>
  <si>
    <t>На приобретение топлива</t>
  </si>
  <si>
    <t>Источники финансирования (тыс. рублей)</t>
  </si>
  <si>
    <t xml:space="preserve">Затраты на проведение ремонтных работ </t>
  </si>
  <si>
    <t>Необходимо на проведение ремонтных работ, всего (тыс. рублей)</t>
  </si>
  <si>
    <t>Дефицит финансовых средств на проведение ремонтных работ, (тыс. рублей) *****</t>
  </si>
  <si>
    <t>Затраты на приобретение топлива, всего  (тыс. рублей) ******</t>
  </si>
  <si>
    <t>Примечание: пункты 7 и 11 заполнить пообъектно.</t>
  </si>
  <si>
    <t>Ресурсоснабжающая организация, источники тепло- и электроснабжения ЖКХ и социальной сферы муниципального образования</t>
  </si>
  <si>
    <t>Адрес размещения</t>
  </si>
  <si>
    <t>Потребители тепловой энергии, единиц</t>
  </si>
  <si>
    <t>из федерального бюджета</t>
  </si>
  <si>
    <t>из областного бюджета</t>
  </si>
  <si>
    <t>Бюджетофинан-сируемые</t>
  </si>
  <si>
    <t>Форма № 3.1</t>
  </si>
  <si>
    <t>Наименование объекта</t>
  </si>
  <si>
    <t>Характеристика объекта</t>
  </si>
  <si>
    <t>Установленная мощность, МВт  / Гкал/час</t>
  </si>
  <si>
    <t>Присоединенная мощность к котельной  МВт/ Гкал/час</t>
  </si>
  <si>
    <t>Вид топлива</t>
  </si>
  <si>
    <t>Количество и марка котлов</t>
  </si>
  <si>
    <t>Год ввода в эксплуатацию</t>
  </si>
  <si>
    <t>Наличие и тип установки по умягчению воды (ХВП)</t>
  </si>
  <si>
    <t>Наличие резервного электроснабжения</t>
  </si>
  <si>
    <t>Наличие резервного топливного хозяйства</t>
  </si>
  <si>
    <t>Общая протяженность тепловых сетей от теплоисточника до потребителей, м</t>
  </si>
  <si>
    <r>
      <t xml:space="preserve">* </t>
    </r>
    <r>
      <rPr>
        <b/>
        <sz val="12"/>
        <rFont val="Times New Roman"/>
        <family val="1"/>
      </rPr>
      <t>По дизельным электростанциям расход дизтоплива за календарный год</t>
    </r>
  </si>
  <si>
    <t xml:space="preserve">3. Водоснабжение </t>
  </si>
  <si>
    <t>4. Водоотведение</t>
  </si>
  <si>
    <t>из местного бюджета</t>
  </si>
  <si>
    <t>МБУ Саровский СКДЦ, с.Новоильинка</t>
  </si>
  <si>
    <t>Администрация Саровского сельского поселения,              п.Большая Саровка</t>
  </si>
  <si>
    <t>МУП "Дальсервис" котельная д.Маракса</t>
  </si>
  <si>
    <t>МУП "Дальсервис" котельная д.Новоселово</t>
  </si>
  <si>
    <t>МУП "Дальсервис" котельная п.Дальнее</t>
  </si>
  <si>
    <t>МУП "Дальсервис" ДЭС п.Дальнее</t>
  </si>
  <si>
    <t>МУП "Дальсервис" ДЭС п.Куржино</t>
  </si>
  <si>
    <t>отраслей жилищно-коммунального хозяйства по Колпашевскому району</t>
  </si>
  <si>
    <t>Поселение</t>
  </si>
  <si>
    <r>
      <t xml:space="preserve">Федеральный бюджет </t>
    </r>
    <r>
      <rPr>
        <b/>
        <sz val="9"/>
        <rFont val="Times New Roman"/>
        <family val="1"/>
      </rPr>
      <t>*</t>
    </r>
  </si>
  <si>
    <r>
      <t xml:space="preserve">Иные привлеченные средства </t>
    </r>
    <r>
      <rPr>
        <b/>
        <sz val="9"/>
        <rFont val="Times New Roman"/>
        <family val="1"/>
      </rPr>
      <t>***</t>
    </r>
  </si>
  <si>
    <r>
      <t>Целевые программы</t>
    </r>
    <r>
      <rPr>
        <b/>
        <sz val="9"/>
        <rFont val="Times New Roman"/>
        <family val="1"/>
      </rPr>
      <t xml:space="preserve"> **</t>
    </r>
  </si>
  <si>
    <t>Иные источники</t>
  </si>
  <si>
    <t>Колпашевское</t>
  </si>
  <si>
    <t>Чажемтовское</t>
  </si>
  <si>
    <t>Инкинское</t>
  </si>
  <si>
    <t>Новогоренское</t>
  </si>
  <si>
    <t>Новоселовское</t>
  </si>
  <si>
    <t>Саровское</t>
  </si>
  <si>
    <t>Итого по Колпашевскому району:</t>
  </si>
  <si>
    <t>2. Водопроводно-канализационное хозяйство</t>
  </si>
  <si>
    <t xml:space="preserve">3.Электроэнергетическое хозяйство </t>
  </si>
  <si>
    <t>ИТОГО ПО КОЛПАШЕВСКОМУ РАЙОНУ:</t>
  </si>
  <si>
    <t>Новоселовское сельское поселение</t>
  </si>
  <si>
    <t>Инкинское сельское поселение</t>
  </si>
  <si>
    <t>Саровское сельское поселение</t>
  </si>
  <si>
    <t>Котельная МБУ ЦКД</t>
  </si>
  <si>
    <t>котельная</t>
  </si>
  <si>
    <t>д.Маракса, ул.Юбилейная, 26</t>
  </si>
  <si>
    <t>уголь</t>
  </si>
  <si>
    <t>-</t>
  </si>
  <si>
    <t>с.Новоселово, ул.Центральная, 11/4</t>
  </si>
  <si>
    <t>дрова</t>
  </si>
  <si>
    <t>бензогенератор huter 2,5кВт</t>
  </si>
  <si>
    <t>п.Дальнее, ул. Школьная, 2/1</t>
  </si>
  <si>
    <t>бензогенератор kipor KGE12E 8,5кВт</t>
  </si>
  <si>
    <t>с. Инкино, ул. Советская, 23</t>
  </si>
  <si>
    <t>нет</t>
  </si>
  <si>
    <t>дизель</t>
  </si>
  <si>
    <t>ХВО</t>
  </si>
  <si>
    <t>с. Копыловка, ул. Братьев Пановых, 8/2</t>
  </si>
  <si>
    <t>АСДР «Коплесон®-6» (Н-5)</t>
  </si>
  <si>
    <t xml:space="preserve">котельная </t>
  </si>
  <si>
    <t>3. Водоснабжение и водоотведение</t>
  </si>
  <si>
    <t>с. Инкино, котельная</t>
  </si>
  <si>
    <t>муниципальная собственность</t>
  </si>
  <si>
    <t>1,66 Гкал/ч</t>
  </si>
  <si>
    <t>300 кВт</t>
  </si>
  <si>
    <t>Новоселовское СП</t>
  </si>
  <si>
    <t>Саровское СП</t>
  </si>
  <si>
    <t>Инкинское СП</t>
  </si>
  <si>
    <t>ИТОГО по МО "Колпашевский район" :</t>
  </si>
  <si>
    <t xml:space="preserve">Новогорнеское СП </t>
  </si>
  <si>
    <t>Колпашевское городское поселение</t>
  </si>
  <si>
    <t>Чажемтовское сельское поселение</t>
  </si>
  <si>
    <t>Новогоренское сельское поселение</t>
  </si>
  <si>
    <t>1. Котельные:</t>
  </si>
  <si>
    <t>7. Водопроводные очистные сооружения (пообъектно)</t>
  </si>
  <si>
    <t>11. Канализационные очистные сооружения (пообъектно)</t>
  </si>
  <si>
    <t>муниципальный объект</t>
  </si>
  <si>
    <t>смета</t>
  </si>
  <si>
    <t>муниципальные объекты</t>
  </si>
  <si>
    <t>замена водопровода</t>
  </si>
  <si>
    <t>Колпашевсколе городское поселение</t>
  </si>
  <si>
    <t>муниципальное жилое помещение</t>
  </si>
  <si>
    <t>ООО «КТК»</t>
  </si>
  <si>
    <t>Колпашевское ГП</t>
  </si>
  <si>
    <t>Новосгоренское СП</t>
  </si>
  <si>
    <t>"ЦРБ" г.Колпашево, ул.Советский Север,47</t>
  </si>
  <si>
    <t>КВСА-2-1 шт.,      КВСА-3-2 шт.</t>
  </si>
  <si>
    <t>газ</t>
  </si>
  <si>
    <t>дизтопливо</t>
  </si>
  <si>
    <t>по фидеру</t>
  </si>
  <si>
    <t>RFI-3040</t>
  </si>
  <si>
    <t>"Победы", г.Колпашево, ул.Победы,21/5</t>
  </si>
  <si>
    <t>RFI-3640</t>
  </si>
  <si>
    <t>"Геолог", г.Колпашево, мкр.Геолог,11</t>
  </si>
  <si>
    <t>КВСА-4-1 шт.,      КВСА-5-2 шт.</t>
  </si>
  <si>
    <t>АД200С-Т400</t>
  </si>
  <si>
    <t>RFI-3641</t>
  </si>
  <si>
    <t>"Педучилище" г.Колпашево, ул.Комсомольская,5/1</t>
  </si>
  <si>
    <t>КВСА-2-2шт.</t>
  </si>
  <si>
    <t>АД60С-Т400 2РГТН</t>
  </si>
  <si>
    <t>RFI-1710</t>
  </si>
  <si>
    <t>RFI-2440</t>
  </si>
  <si>
    <t>"РММ" г.Колпашево,ул.Победы,  117/2</t>
  </si>
  <si>
    <t>КВСА-0,4-1 шт.,      КВСА-0,2-1 шт.</t>
  </si>
  <si>
    <t>RFI-1210</t>
  </si>
  <si>
    <t>"ДПО"                      г.Колпашево,           ул.Обская,26</t>
  </si>
  <si>
    <t>КВСА-2 -2шт.</t>
  </si>
  <si>
    <t>RFI-2040</t>
  </si>
  <si>
    <t>"РТП"   г.Колпашево, ул.Кирпичная,84/1</t>
  </si>
  <si>
    <t>КВСА-1 -2шт.</t>
  </si>
  <si>
    <t>RFI-1410</t>
  </si>
  <si>
    <t>"Конгрэ" г.Колпашево, ул.Нефтеразведчиков,8/1</t>
  </si>
  <si>
    <t>КВСА-1,5 -2шт.</t>
  </si>
  <si>
    <t>RFI-1411</t>
  </si>
  <si>
    <t>"Речников" г.Колпашево, ул.Портовая,24/9</t>
  </si>
  <si>
    <t>АД100С-Т400 2РГТН</t>
  </si>
  <si>
    <t>"Заводская" с.Тогур, пер.Заводской,8/1</t>
  </si>
  <si>
    <t>"Детский дом" с.Тогур, ул.Советская,82</t>
  </si>
  <si>
    <t>КВСА-3 -2шт.</t>
  </si>
  <si>
    <t>RFI-2020</t>
  </si>
  <si>
    <t>"Школьная" с.Тогур, ул.Тургенева,21</t>
  </si>
  <si>
    <t>"Совхозная" с.Тогур, ул.Мичурина,10</t>
  </si>
  <si>
    <t>ДЭС         85 кВт  Ried</t>
  </si>
  <si>
    <t>GENO-mat WF 65 Grunbeck</t>
  </si>
  <si>
    <t>КВСА-3, 2шт.</t>
  </si>
  <si>
    <t>"НГСС", ул.Науки,9</t>
  </si>
  <si>
    <t>1982-2017</t>
  </si>
  <si>
    <t>"Урожай"          ул.Сосновая,11/2</t>
  </si>
  <si>
    <t>"Техучасток" ул.Горького,6</t>
  </si>
  <si>
    <t>GP-2500, 2шт.</t>
  </si>
  <si>
    <t>ДЭС  130кВт GEKO</t>
  </si>
  <si>
    <t>GENO-mat GF 65 Grunbeck</t>
  </si>
  <si>
    <t>ул.Обская,73/2</t>
  </si>
  <si>
    <t>SK655 300кВт-2 шт.</t>
  </si>
  <si>
    <t>Газ</t>
  </si>
  <si>
    <t>ул. Гоголя.99</t>
  </si>
  <si>
    <t>Чажемтовское СП</t>
  </si>
  <si>
    <t>Новогоренское СП</t>
  </si>
  <si>
    <t>с. Новогорное, пер. Клубный, 3/1</t>
  </si>
  <si>
    <t>да</t>
  </si>
  <si>
    <t>с.Новогорное, ул.Береговая, 44</t>
  </si>
  <si>
    <t>электр.</t>
  </si>
  <si>
    <t>п. Б. Саровка, ул. Советская, 35/3</t>
  </si>
  <si>
    <t>2, рабочий-1</t>
  </si>
  <si>
    <t>бензиновый генератор</t>
  </si>
  <si>
    <t>с. Новоильинка, пер. Школьный 3/1</t>
  </si>
  <si>
    <t>ИТОГО по Колпашевскому району</t>
  </si>
  <si>
    <t>итого по поселению</t>
  </si>
  <si>
    <t>0</t>
  </si>
  <si>
    <t>КОЛПАШЕВСКИЙ РАЙОН</t>
  </si>
  <si>
    <t>Итого по теплоснабжению</t>
  </si>
  <si>
    <t>1 шт. КЧМ (резервный)</t>
  </si>
  <si>
    <t>1шт. КВр-0,13Д, Теплотрон-Кедр</t>
  </si>
  <si>
    <t>ДЭУ 930,1 РФ-М</t>
  </si>
  <si>
    <t>70,0</t>
  </si>
  <si>
    <t>Текущий ремонт</t>
  </si>
  <si>
    <t>ИТОГО по водоотведению</t>
  </si>
  <si>
    <t>ИТОГО по электрическим сетям</t>
  </si>
  <si>
    <t>ИТОГО по жилищному фонду</t>
  </si>
  <si>
    <t>11</t>
  </si>
  <si>
    <t>“Klassic” КВ-0,4Г – 4шт.</t>
  </si>
  <si>
    <t>Диз. Горелка RL100</t>
  </si>
  <si>
    <t>ДЭС</t>
  </si>
  <si>
    <t>имеется</t>
  </si>
  <si>
    <t>Энергия 3М – 2шт.</t>
  </si>
  <si>
    <t>КВЖ-0,4МВ – 2шт.</t>
  </si>
  <si>
    <t>котельная с.Могильный Мыс</t>
  </si>
  <si>
    <t>школьная котельная с.Озерное</t>
  </si>
  <si>
    <t>Газовая котельная, с. Чажемто, ул. Школьная, 2/3</t>
  </si>
  <si>
    <t>по Колпашевскому району</t>
  </si>
  <si>
    <t>"Селекционная" ул.Селекционная, 167/1</t>
  </si>
  <si>
    <t>НР-18-                     2 шт.</t>
  </si>
  <si>
    <t>GP-500 -               2 шт.</t>
  </si>
  <si>
    <t>GP-1500 -                 2 шт.</t>
  </si>
  <si>
    <t>GP-1500 -                  2 шт.</t>
  </si>
  <si>
    <t>1599,0</t>
  </si>
  <si>
    <t>40</t>
  </si>
  <si>
    <t>362 тонн диз.топлива-это резерв</t>
  </si>
  <si>
    <t>г. Колпашево: станция обезжелезивания ул. Кирова, 114</t>
  </si>
  <si>
    <t>г. Колпашево: станция водоподготовки "Лотос"ул. Науки,13/1</t>
  </si>
  <si>
    <t>с. Инкино, ул. Береговая, 38/3</t>
  </si>
  <si>
    <t>с. Новоселово,
ул. Центральная, 11/6</t>
  </si>
  <si>
    <t>д. Маракса, ул. Центральная , 10/1</t>
  </si>
  <si>
    <t>п. Большая Саровка, ул. Советская,24/1</t>
  </si>
  <si>
    <t>с. Новоильинка, пер. Центральный, 1/1</t>
  </si>
  <si>
    <t>д. Чугунка, ул. Центральная, 17/1</t>
  </si>
  <si>
    <r>
      <t>мероприятий по подготовке объектов ЖКХ по Колпашевскому району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 работе в зимний период 2021-2022 гг.</t>
    </r>
  </si>
  <si>
    <t>д. Новогорное,
пер. Клубный, 3/4</t>
  </si>
  <si>
    <r>
      <t>Замена расширительного бака (1,5 м</t>
    </r>
    <r>
      <rPr>
        <sz val="10"/>
        <rFont val="Calibri"/>
        <family val="2"/>
      </rPr>
      <t>3</t>
    </r>
    <r>
      <rPr>
        <sz val="10"/>
        <rFont val="Times New Roman"/>
        <family val="1"/>
      </rPr>
      <t>)</t>
    </r>
  </si>
  <si>
    <t>Установка системы водоподготовки для котельной (1шт.)</t>
  </si>
  <si>
    <t>индивидуальный тепловой пункт</t>
  </si>
  <si>
    <t>КВВ-1 (1 шт.)
КВр0,93-0,95КБ                 (1 шт.)</t>
  </si>
  <si>
    <t>д. Новогорное, котельная</t>
  </si>
  <si>
    <t>д.Маракса, котельная</t>
  </si>
  <si>
    <t>0,112 Гкал/час, 0,014 Гкал/час</t>
  </si>
  <si>
    <t>с.Новоильинка, котельная</t>
  </si>
  <si>
    <t>п. Большая Саровка, котельная</t>
  </si>
  <si>
    <t>Муниципальная котельная с.Чажемто, ул.Школьная, 2/3</t>
  </si>
  <si>
    <t xml:space="preserve">с. Тогур: станция обезжелезивания пер. Клубный,3/1 </t>
  </si>
  <si>
    <t>с. Озерное,
ул. Трактовая, д.5/1</t>
  </si>
  <si>
    <t>д.Могильный Мыс, ул. Центральная 10/1</t>
  </si>
  <si>
    <t>д. Старокороткино, ул. Центральная, 48/2</t>
  </si>
  <si>
    <t>лок. Смета</t>
  </si>
  <si>
    <t>Капитальный ремонт помещения</t>
  </si>
  <si>
    <t>"Звезда"                     ул. Победы, 97/2</t>
  </si>
  <si>
    <t>Затраты на приобретение топлива</t>
  </si>
  <si>
    <t>Принадлежность</t>
  </si>
  <si>
    <t>с.Иванкино, ул. Школьная, 7/1</t>
  </si>
  <si>
    <t>Чистка дымохода и котла</t>
  </si>
  <si>
    <t>Котел Стимул ДГ-2, мощность-0,25 МВт, производ.-30кг/ч, протяж.теплотрассы-150 м.</t>
  </si>
  <si>
    <t>Всего по всем источникам финансирования на проведение ремонтных работ ****</t>
  </si>
  <si>
    <t>Угольная коетльная, д. Могильный Мыс</t>
  </si>
  <si>
    <r>
      <t>потребности в топливно-энергетических ресурсах по Колпашевскому району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на отопительный период 2023 - 2024 гг.</t>
    </r>
  </si>
  <si>
    <t>Фактически использовано в отопительном сезоне               2022-2023 гг. *</t>
  </si>
  <si>
    <t>Планируемый объем на отопительный сезон                        2023-2024 гг. *</t>
  </si>
  <si>
    <t>Замена дымовой трубы</t>
  </si>
  <si>
    <t>п. Куржино ДЭС (электроснабжение, теплоснабжение)</t>
  </si>
  <si>
    <t>Установка системы мониторинга на ДЭС Глонасс (1 шт)</t>
  </si>
  <si>
    <t xml:space="preserve">да; реагентная установка </t>
  </si>
  <si>
    <t>1 заключение по схеме теплоснабжения</t>
  </si>
  <si>
    <t>коммерч. предлож.</t>
  </si>
  <si>
    <t>ремонт тепловой камеры на территории д/с "Золотой ключик"</t>
  </si>
  <si>
    <t>расчет затрат</t>
  </si>
  <si>
    <t>86 колодцев</t>
  </si>
  <si>
    <t>Колпашевског городское поселение</t>
  </si>
  <si>
    <t>КСВ-1,28-         4 шт.</t>
  </si>
  <si>
    <t>с. Чажемто, котельная</t>
  </si>
  <si>
    <t>д. Могильный Мыс , котельная</t>
  </si>
  <si>
    <t>Котел КВР-300, Прот.теплотрассы-30 м. ,мощность-0,22 МВт, производ.-30кг/ч</t>
  </si>
  <si>
    <t>940</t>
  </si>
  <si>
    <t>Ведущий специалист по газификации и ЖКХ___________________________________________Ю.А.Хотченко</t>
  </si>
  <si>
    <t>Ведущий специалист по газификации и ЖКХ___________________________________________Ю.А. Хотченко</t>
  </si>
  <si>
    <t>МУП "Энергия". Котельная с.Инкино</t>
  </si>
  <si>
    <t>МУП "Энергия". Котельная с.Копыловка</t>
  </si>
  <si>
    <t>МУП "Энергия" Дизельные э/станции</t>
  </si>
  <si>
    <t>ЕКО-50 (1шт.) Стимул ДГ-1 50 (1 шт.)</t>
  </si>
  <si>
    <t>Стимул ДГ-1 (60) (1 шт.)</t>
  </si>
  <si>
    <t>2 (шт.)КВр-0,8ТТ</t>
  </si>
  <si>
    <t>2(шт.) КВр-0,23 Д</t>
  </si>
  <si>
    <t>2 шт.; ЭВАН</t>
  </si>
  <si>
    <t>основных объектов ЖКХ на 01.01.2024 г.</t>
  </si>
  <si>
    <t>источников теплоснабжения всех видов собственности по Колпашевскому орайону по состоянию на 01.01.2024 г.</t>
  </si>
  <si>
    <t>МУП "Колпашевский водоканал"</t>
  </si>
  <si>
    <t>КСВ-2 шт.</t>
  </si>
  <si>
    <t>61357</t>
  </si>
  <si>
    <t>70</t>
  </si>
  <si>
    <t>Замена котла</t>
  </si>
  <si>
    <t>с. Инкино, теплотрасса</t>
  </si>
  <si>
    <t>Замена теплотрассы</t>
  </si>
  <si>
    <t>с. Иванкино, дизельная электростанция</t>
  </si>
  <si>
    <t>Приобретение модульной ДЭС</t>
  </si>
  <si>
    <t>Техническое обслуживание</t>
  </si>
  <si>
    <t>с. Инкино ВОК</t>
  </si>
  <si>
    <t>Замена насоса</t>
  </si>
  <si>
    <t>с. Иванкино</t>
  </si>
  <si>
    <t>с. Новоселово ВОК</t>
  </si>
  <si>
    <t>д. Маракса ВОК</t>
  </si>
  <si>
    <t>д. Маракса водопровод</t>
  </si>
  <si>
    <t>308 м</t>
  </si>
  <si>
    <t>Ремонт водопровода</t>
  </si>
  <si>
    <t>с. Новоильинка, котельная</t>
  </si>
  <si>
    <t>д. Новогорное водонапорная башня</t>
  </si>
  <si>
    <t>д. Новогорное ВОК</t>
  </si>
  <si>
    <t>25 куб.</t>
  </si>
  <si>
    <t>Капитальный ремонт</t>
  </si>
  <si>
    <t>п. Большая Саровка ВОК</t>
  </si>
  <si>
    <t>с. Новоильинка ВОК</t>
  </si>
  <si>
    <t>д. Чугунка ВОК</t>
  </si>
  <si>
    <t>с. Озерное ВОК</t>
  </si>
  <si>
    <t>д. Могильный Мыс ВОК</t>
  </si>
  <si>
    <t>с. Старокороткино ВОК</t>
  </si>
  <si>
    <r>
      <rPr>
        <sz val="9"/>
        <color indexed="8"/>
        <rFont val="PT Astra Serif"/>
        <family val="1"/>
      </rPr>
      <t>Капитальный ремонт инженерных сетей от газовой котельной "Геолог" от ТК1, ВК1 мкр.Геолог в г. Колпашево</t>
    </r>
    <r>
      <rPr>
        <sz val="9"/>
        <rFont val="Arial"/>
        <family val="1"/>
      </rPr>
      <t xml:space="preserve">                </t>
    </r>
  </si>
  <si>
    <r>
      <rPr>
        <sz val="10"/>
        <rFont val="Times New Roman"/>
        <family val="1"/>
      </rPr>
      <t xml:space="preserve">Замена теплотрассы и ГВС, холодное водоснабжение 103,5м, </t>
    </r>
    <r>
      <rPr>
        <sz val="10"/>
        <rFont val="Times New Roman"/>
        <family val="1"/>
      </rPr>
      <t>,Ø200,,100, 50, ремонт 3 колодцев</t>
    </r>
  </si>
  <si>
    <r>
      <rPr>
        <sz val="9"/>
        <color indexed="8"/>
        <rFont val="PT Astra Serif"/>
        <family val="1"/>
      </rPr>
      <t>На выполнение работ по ремону тепловых сетей  в г. Колпашево, мкр. Геолог, 19</t>
    </r>
    <r>
      <rPr>
        <sz val="9"/>
        <rFont val="Arial"/>
        <family val="1"/>
      </rPr>
      <t xml:space="preserve">                </t>
    </r>
  </si>
  <si>
    <r>
      <rPr>
        <sz val="10"/>
        <rFont val="Times New Roman"/>
        <family val="1"/>
      </rPr>
      <t xml:space="preserve">Замена ГВС 120м, </t>
    </r>
    <r>
      <rPr>
        <sz val="10"/>
        <rFont val="Times New Roman"/>
        <family val="1"/>
      </rPr>
      <t>,Ø57,(стальн)</t>
    </r>
  </si>
  <si>
    <t>Ремонт тепловых сетей в с. Тогур, ул. Октябрьская, 102-108</t>
  </si>
  <si>
    <t>140м</t>
  </si>
  <si>
    <t>Установка дымовой трубы, ремонт здания, на котельных«НГСС». «ДРСУ», «Телецентр»</t>
  </si>
  <si>
    <t>2 трубы, 3 здания</t>
  </si>
  <si>
    <t>Обследование котельных муниципальных</t>
  </si>
  <si>
    <r>
      <rPr>
        <sz val="9"/>
        <rFont val="PT Astra Serif"/>
        <family val="1"/>
      </rPr>
      <t xml:space="preserve">Прохождение достоверности сметных расчетовг. </t>
    </r>
    <r>
      <rPr>
        <sz val="9"/>
        <color indexed="8"/>
        <rFont val="PT Astra Serif"/>
        <family val="1"/>
      </rPr>
      <t>Капитальный ремонт инженерных сетей от газовой котельной "Геолог" от ТК1, ВК1 мкр.Геолог в г. Колпашево</t>
    </r>
    <r>
      <rPr>
        <sz val="9"/>
        <rFont val="PT Astra Serif"/>
        <family val="1"/>
      </rPr>
      <t xml:space="preserve"> </t>
    </r>
  </si>
  <si>
    <t>3 шт</t>
  </si>
  <si>
    <r>
      <rPr>
        <sz val="10"/>
        <rFont val="Times New Roman"/>
        <family val="1"/>
      </rPr>
      <t xml:space="preserve">На выполнение работ по ремонту </t>
    </r>
    <r>
      <rPr>
        <sz val="10"/>
        <color indexed="63"/>
        <rFont val="Times New Roman"/>
        <family val="1"/>
      </rPr>
      <t>тепловых сетей от газовой котельной «Геолог» в г. Колпашево от тепловой камеры ул. Победы, 3 до ул. Кирова, 30</t>
    </r>
    <r>
      <rPr>
        <sz val="9"/>
        <rFont val="Times New Roman"/>
        <family val="1"/>
      </rPr>
      <t xml:space="preserve">» </t>
    </r>
  </si>
  <si>
    <t>замена трубопровода 86 метров,Ø,100</t>
  </si>
  <si>
    <t>Схема теплоснабжения</t>
  </si>
  <si>
    <t>Ремонт тепловых сетей в г.Колпашево</t>
  </si>
  <si>
    <t>Выполнение работ по ремонту тепловых сетей в г. Колпашево, ул. Строителей, 12</t>
  </si>
  <si>
    <r>
      <rPr>
        <sz val="10"/>
        <rFont val="Times New Roman"/>
        <family val="1"/>
      </rPr>
      <t xml:space="preserve">Замена теплотрассы 40м, </t>
    </r>
    <r>
      <rPr>
        <sz val="10"/>
        <rFont val="Times New Roman"/>
        <family val="1"/>
      </rPr>
      <t>,Ø32,(стальн)</t>
    </r>
  </si>
  <si>
    <t>Ремонт тепловых сетей в г. Колпашево, ул.Голещихина</t>
  </si>
  <si>
    <r>
      <rPr>
        <sz val="10"/>
        <rFont val="Times New Roman"/>
        <family val="1"/>
      </rPr>
      <t xml:space="preserve">Замена теплотрассы 40м, </t>
    </r>
    <r>
      <rPr>
        <sz val="10"/>
        <rFont val="Times New Roman"/>
        <family val="1"/>
      </rPr>
      <t>,Ø76,(стальн)</t>
    </r>
  </si>
  <si>
    <t>Установка повышающего насоса на сетях ГВС в г. Колпашево</t>
  </si>
  <si>
    <t>установка насоса</t>
  </si>
  <si>
    <t xml:space="preserve"> котельная Телецентр</t>
  </si>
  <si>
    <t>Замена дымососа 3,5(левого вращения)</t>
  </si>
  <si>
    <t>Сети теплоснабжения от котельной «Заводская»</t>
  </si>
  <si>
    <t>На выполнение работ по ремонту напорного коллектора</t>
  </si>
  <si>
    <t>125 м.</t>
  </si>
  <si>
    <t>Проект канализационных сетей г. Колпашево, ул. Чапаева,14, 14/1, 16, 16/1, 18/1, 20/1, К. Маркса, 11, 9,</t>
  </si>
  <si>
    <t>проект, смета</t>
  </si>
  <si>
    <t>Ремонт водопроводных и канализационные сетей г.Колпашево и с.Тогур</t>
  </si>
  <si>
    <t>130 м.</t>
  </si>
  <si>
    <t>20 колодцев</t>
  </si>
  <si>
    <t xml:space="preserve">Водопроводные сети г.Колпашево и с.Тогур </t>
  </si>
  <si>
    <r>
      <rPr>
        <sz val="10"/>
        <rFont val="Times New Roman"/>
        <family val="1"/>
      </rPr>
      <t xml:space="preserve">300м, </t>
    </r>
    <r>
      <rPr>
        <sz val="10"/>
        <rFont val="Times New Roman"/>
        <family val="1"/>
      </rPr>
      <t xml:space="preserve"> Ø160</t>
    </r>
  </si>
  <si>
    <t>Канализационные сети г.Колпашево напорный коллетор от КНС «Металлист»  г. Колпашево, ул. Обская,73, ул. Трифонова, ул. Голещихина</t>
  </si>
  <si>
    <r>
      <rPr>
        <sz val="10"/>
        <rFont val="Times New Roman"/>
        <family val="1"/>
      </rPr>
      <t xml:space="preserve">815м, </t>
    </r>
    <r>
      <rPr>
        <sz val="10"/>
        <rFont val="Times New Roman"/>
        <family val="1"/>
      </rPr>
      <t xml:space="preserve"> Ø 160</t>
    </r>
  </si>
  <si>
    <t>Шахтные колодцы с. Тогур, Рейд, д. Север, Волково</t>
  </si>
  <si>
    <t>засыпка и ремонт шахтных колодцев</t>
  </si>
  <si>
    <t>6 колодцев</t>
  </si>
  <si>
    <t>Сети водоснабжения г. Колпашево, мкр. Геолог. 13, 15,16</t>
  </si>
  <si>
    <t xml:space="preserve">Водопроводные сети г. Колпашево, ул. Мира, </t>
  </si>
  <si>
    <t>700м ,Ø 215, 40</t>
  </si>
  <si>
    <t>210,Ø 50</t>
  </si>
  <si>
    <t>Водопроводные сети г. Колпашево, ул. Профсоюзная, 5,7,8,10</t>
  </si>
  <si>
    <t>250,Ø 100,63,40</t>
  </si>
  <si>
    <t>Ремонт муниципального жилья г. Колпашево и с. Тогур</t>
  </si>
  <si>
    <t>1,6 Гкал/час</t>
  </si>
  <si>
    <t>0,8 Гкал/час</t>
  </si>
  <si>
    <t>"ТГТ" г.Колпашево,пер.Чапаева, 25/3</t>
  </si>
  <si>
    <t>"Школа№4"    ул.Гоголя,91/6</t>
  </si>
  <si>
    <t>"Лазо", ул.Крылова,9/2</t>
  </si>
  <si>
    <r>
      <t>23,4</t>
    </r>
    <r>
      <rPr>
        <sz val="10"/>
        <color indexed="10"/>
        <rFont val="Times New Roman"/>
        <family val="1"/>
      </rPr>
      <t xml:space="preserve"> на 01.05.2024 = 24 км.</t>
    </r>
  </si>
  <si>
    <t>подготовки к работе в зимний период 2024-2025 годов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</si>
</sst>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₼_-;\-* #,##0\ _₼_-;_-* &quot;-&quot;\ _₼_-;_-@_-"/>
    <numFmt numFmtId="165" formatCode="_-* #,##0.00\ _₼_-;\-* #,##0.00\ _₼_-;_-* &quot;-&quot;??\ _₼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#,##0.0"/>
    <numFmt numFmtId="184" formatCode="0.000"/>
    <numFmt numFmtId="185" formatCode="#,##0.0&quot;р.&quot;"/>
    <numFmt numFmtId="186" formatCode="#,##0.000"/>
    <numFmt numFmtId="187" formatCode="[$-FC19]d\ mmmm\ yyyy\ &quot;г.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0\ &quot;₽&quot;"/>
    <numFmt numFmtId="194" formatCode="#,##0.0000"/>
  </numFmts>
  <fonts count="7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2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9"/>
      <name val="Tahoma"/>
      <family val="2"/>
    </font>
    <font>
      <b/>
      <sz val="9"/>
      <name val="Arial"/>
      <family val="2"/>
    </font>
    <font>
      <sz val="12"/>
      <name val="Arial"/>
      <family val="2"/>
    </font>
    <font>
      <sz val="10"/>
      <name val="Calibri"/>
      <family val="2"/>
    </font>
    <font>
      <b/>
      <sz val="8"/>
      <name val="Tahoma"/>
      <family val="2"/>
    </font>
    <font>
      <sz val="9"/>
      <color indexed="8"/>
      <name val="PT Astra Serif"/>
      <family val="1"/>
    </font>
    <font>
      <sz val="9"/>
      <name val="Arial"/>
      <family val="1"/>
    </font>
    <font>
      <sz val="9"/>
      <name val="PT Astra Serif"/>
      <family val="1"/>
    </font>
    <font>
      <sz val="10"/>
      <name val="Perpetua Titling MT"/>
      <family val="1"/>
    </font>
    <font>
      <sz val="10"/>
      <name val="PT Astra Serif"/>
      <family val="1"/>
    </font>
    <font>
      <sz val="9"/>
      <name val="Tahoma"/>
      <family val="2"/>
    </font>
    <font>
      <sz val="10"/>
      <color indexed="63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color indexed="13"/>
      <name val="Times New Roman"/>
      <family val="1"/>
    </font>
    <font>
      <sz val="10"/>
      <color indexed="13"/>
      <name val="Times New Roman"/>
      <family val="1"/>
    </font>
    <font>
      <sz val="9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9"/>
      <color rgb="FFFFFF00"/>
      <name val="Times New Roman"/>
      <family val="1"/>
    </font>
    <font>
      <sz val="10"/>
      <color rgb="FFFFFF00"/>
      <name val="Times New Roman"/>
      <family val="1"/>
    </font>
    <font>
      <sz val="9"/>
      <color rgb="FFFF0000"/>
      <name val="Times New Roman"/>
      <family val="1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2" fillId="0" borderId="0">
      <alignment horizontal="right" vertical="top" wrapText="1"/>
      <protection/>
    </xf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1" fillId="0" borderId="0" xfId="56" applyAlignment="1">
      <alignment horizontal="center" vertical="center" wrapText="1"/>
      <protection/>
    </xf>
    <xf numFmtId="0" fontId="2" fillId="0" borderId="0" xfId="56" applyFont="1" applyAlignment="1">
      <alignment horizontal="center" vertical="center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1" fillId="0" borderId="0" xfId="56" applyNumberFormat="1" applyAlignment="1">
      <alignment horizontal="center" vertical="center"/>
      <protection/>
    </xf>
    <xf numFmtId="0" fontId="1" fillId="0" borderId="0" xfId="56">
      <alignment/>
      <protection/>
    </xf>
    <xf numFmtId="0" fontId="1" fillId="0" borderId="0" xfId="56" applyNumberFormat="1" applyBorder="1" applyAlignment="1">
      <alignment horizontal="center" vertical="center"/>
      <protection/>
    </xf>
    <xf numFmtId="0" fontId="1" fillId="0" borderId="0" xfId="56" applyAlignment="1">
      <alignment horizontal="center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1" fillId="0" borderId="0" xfId="55">
      <alignment/>
      <protection/>
    </xf>
    <xf numFmtId="0" fontId="2" fillId="0" borderId="10" xfId="56" applyFont="1" applyBorder="1" applyAlignment="1">
      <alignment horizontal="center" vertical="center" wrapText="1"/>
      <protection/>
    </xf>
    <xf numFmtId="1" fontId="6" fillId="0" borderId="10" xfId="56" applyNumberFormat="1" applyFont="1" applyBorder="1" applyAlignment="1">
      <alignment horizontal="center" vertical="center" wrapText="1"/>
      <protection/>
    </xf>
    <xf numFmtId="0" fontId="10" fillId="0" borderId="0" xfId="56" applyFont="1">
      <alignment/>
      <protection/>
    </xf>
    <xf numFmtId="4" fontId="6" fillId="33" borderId="0" xfId="54" applyNumberFormat="1" applyFont="1" applyFill="1" applyAlignment="1">
      <alignment horizontal="center"/>
      <protection/>
    </xf>
    <xf numFmtId="4" fontId="6" fillId="33" borderId="0" xfId="54" applyNumberFormat="1" applyFont="1" applyFill="1" applyAlignment="1">
      <alignment horizontal="center"/>
      <protection/>
    </xf>
    <xf numFmtId="4" fontId="6" fillId="33" borderId="10" xfId="54" applyNumberFormat="1" applyFont="1" applyFill="1" applyBorder="1" applyAlignment="1">
      <alignment horizontal="center" vertical="center" textRotation="90" wrapText="1"/>
      <protection/>
    </xf>
    <xf numFmtId="4" fontId="6" fillId="33" borderId="10" xfId="54" applyNumberFormat="1" applyFont="1" applyFill="1" applyBorder="1" applyAlignment="1">
      <alignment horizontal="center" vertical="center" wrapText="1"/>
      <protection/>
    </xf>
    <xf numFmtId="4" fontId="6" fillId="33" borderId="10" xfId="54" applyNumberFormat="1" applyFont="1" applyFill="1" applyBorder="1" applyAlignment="1">
      <alignment horizontal="center" vertical="center" wrapText="1"/>
      <protection/>
    </xf>
    <xf numFmtId="4" fontId="6" fillId="33" borderId="10" xfId="54" applyNumberFormat="1" applyFont="1" applyFill="1" applyBorder="1" applyAlignment="1">
      <alignment horizontal="center"/>
      <protection/>
    </xf>
    <xf numFmtId="0" fontId="6" fillId="33" borderId="10" xfId="56" applyFont="1" applyFill="1" applyBorder="1" applyAlignment="1">
      <alignment horizontal="center" vertical="center" wrapText="1"/>
      <protection/>
    </xf>
    <xf numFmtId="4" fontId="6" fillId="33" borderId="11" xfId="54" applyNumberFormat="1" applyFont="1" applyFill="1" applyBorder="1" applyAlignment="1">
      <alignment horizontal="center"/>
      <protection/>
    </xf>
    <xf numFmtId="2" fontId="6" fillId="33" borderId="11" xfId="56" applyNumberFormat="1" applyFont="1" applyFill="1" applyBorder="1" applyAlignment="1">
      <alignment horizontal="center" vertical="center" wrapText="1"/>
      <protection/>
    </xf>
    <xf numFmtId="2" fontId="6" fillId="33" borderId="10" xfId="56" applyNumberFormat="1" applyFont="1" applyFill="1" applyBorder="1" applyAlignment="1">
      <alignment horizontal="center" vertical="center" wrapText="1"/>
      <protection/>
    </xf>
    <xf numFmtId="4" fontId="6" fillId="0" borderId="10" xfId="54" applyNumberFormat="1" applyFont="1" applyBorder="1" applyAlignment="1">
      <alignment horizontal="center"/>
      <protection/>
    </xf>
    <xf numFmtId="2" fontId="6" fillId="33" borderId="10" xfId="54" applyNumberFormat="1" applyFont="1" applyFill="1" applyBorder="1" applyAlignment="1">
      <alignment horizontal="center"/>
      <protection/>
    </xf>
    <xf numFmtId="2" fontId="6" fillId="33" borderId="10" xfId="54" applyNumberFormat="1" applyFont="1" applyFill="1" applyBorder="1" applyAlignment="1">
      <alignment horizontal="center" vertical="center"/>
      <protection/>
    </xf>
    <xf numFmtId="2" fontId="12" fillId="33" borderId="10" xfId="56" applyNumberFormat="1" applyFont="1" applyFill="1" applyBorder="1" applyAlignment="1">
      <alignment horizontal="center" vertical="center" wrapText="1"/>
      <protection/>
    </xf>
    <xf numFmtId="2" fontId="6" fillId="0" borderId="10" xfId="56" applyNumberFormat="1" applyFont="1" applyFill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>
      <alignment horizontal="center" vertical="center"/>
      <protection/>
    </xf>
    <xf numFmtId="2" fontId="12" fillId="33" borderId="10" xfId="54" applyNumberFormat="1" applyFont="1" applyFill="1" applyBorder="1" applyAlignment="1">
      <alignment horizontal="center" vertical="center"/>
      <protection/>
    </xf>
    <xf numFmtId="4" fontId="6" fillId="33" borderId="0" xfId="54" applyNumberFormat="1" applyFont="1" applyFill="1" applyAlignment="1">
      <alignment horizontal="center" vertical="center" wrapText="1"/>
      <protection/>
    </xf>
    <xf numFmtId="4" fontId="12" fillId="33" borderId="0" xfId="54" applyNumberFormat="1" applyFont="1" applyFill="1" applyAlignment="1">
      <alignment/>
      <protection/>
    </xf>
    <xf numFmtId="4" fontId="12" fillId="33" borderId="0" xfId="54" applyNumberFormat="1" applyFont="1" applyFill="1" applyAlignment="1">
      <alignment horizontal="center"/>
      <protection/>
    </xf>
    <xf numFmtId="4" fontId="6" fillId="33" borderId="0" xfId="54" applyNumberFormat="1" applyFont="1" applyFill="1" applyAlignment="1">
      <alignment/>
      <protection/>
    </xf>
    <xf numFmtId="0" fontId="9" fillId="0" borderId="0" xfId="56" applyFont="1" applyAlignment="1">
      <alignment wrapText="1"/>
      <protection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/>
    </xf>
    <xf numFmtId="4" fontId="12" fillId="34" borderId="10" xfId="54" applyNumberFormat="1" applyFont="1" applyFill="1" applyBorder="1" applyAlignment="1">
      <alignment horizontal="center"/>
      <protection/>
    </xf>
    <xf numFmtId="4" fontId="12" fillId="34" borderId="11" xfId="54" applyNumberFormat="1" applyFont="1" applyFill="1" applyBorder="1" applyAlignment="1">
      <alignment horizontal="center"/>
      <protection/>
    </xf>
    <xf numFmtId="4" fontId="12" fillId="33" borderId="11" xfId="54" applyNumberFormat="1" applyFont="1" applyFill="1" applyBorder="1" applyAlignment="1">
      <alignment horizontal="center" vertical="center"/>
      <protection/>
    </xf>
    <xf numFmtId="0" fontId="6" fillId="0" borderId="11" xfId="56" applyFont="1" applyBorder="1" applyAlignment="1">
      <alignment horizontal="center" vertical="center" wrapText="1"/>
      <protection/>
    </xf>
    <xf numFmtId="0" fontId="6" fillId="0" borderId="12" xfId="56" applyFont="1" applyBorder="1" applyAlignment="1">
      <alignment horizontal="center" vertical="center" wrapText="1"/>
      <protection/>
    </xf>
    <xf numFmtId="0" fontId="1" fillId="0" borderId="0" xfId="56" applyFont="1" applyAlignment="1">
      <alignment horizontal="center" vertical="center" wrapText="1"/>
      <protection/>
    </xf>
    <xf numFmtId="0" fontId="6" fillId="0" borderId="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 wrapText="1"/>
      <protection/>
    </xf>
    <xf numFmtId="49" fontId="1" fillId="0" borderId="0" xfId="56" applyNumberFormat="1" applyAlignment="1">
      <alignment horizontal="center" vertical="center" wrapText="1"/>
      <protection/>
    </xf>
    <xf numFmtId="0" fontId="9" fillId="34" borderId="10" xfId="56" applyFont="1" applyFill="1" applyBorder="1" applyAlignment="1">
      <alignment horizontal="center" vertical="center" wrapText="1"/>
      <protection/>
    </xf>
    <xf numFmtId="49" fontId="9" fillId="34" borderId="10" xfId="56" applyNumberFormat="1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/>
    </xf>
    <xf numFmtId="0" fontId="1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" fillId="0" borderId="0" xfId="55" applyAlignment="1">
      <alignment horizontal="center"/>
      <protection/>
    </xf>
    <xf numFmtId="0" fontId="8" fillId="0" borderId="0" xfId="55" applyFont="1" applyAlignment="1">
      <alignment horizontal="center"/>
      <protection/>
    </xf>
    <xf numFmtId="2" fontId="2" fillId="0" borderId="0" xfId="55" applyNumberFormat="1" applyFont="1" applyAlignment="1">
      <alignment horizontal="center"/>
      <protection/>
    </xf>
    <xf numFmtId="0" fontId="1" fillId="0" borderId="0" xfId="55" applyFont="1">
      <alignment/>
      <protection/>
    </xf>
    <xf numFmtId="49" fontId="2" fillId="0" borderId="10" xfId="56" applyNumberFormat="1" applyFont="1" applyBorder="1" applyAlignment="1">
      <alignment horizontal="center" vertical="center" wrapText="1"/>
      <protection/>
    </xf>
    <xf numFmtId="0" fontId="12" fillId="19" borderId="10" xfId="56" applyFont="1" applyFill="1" applyBorder="1" applyAlignment="1">
      <alignment horizontal="center" vertical="center" wrapText="1"/>
      <protection/>
    </xf>
    <xf numFmtId="49" fontId="12" fillId="19" borderId="10" xfId="56" applyNumberFormat="1" applyFont="1" applyFill="1" applyBorder="1" applyAlignment="1">
      <alignment horizontal="center" vertical="center" wrapText="1"/>
      <protection/>
    </xf>
    <xf numFmtId="0" fontId="9" fillId="0" borderId="0" xfId="56" applyFont="1" applyAlignment="1">
      <alignment horizontal="center" vertical="center" wrapText="1"/>
      <protection/>
    </xf>
    <xf numFmtId="0" fontId="12" fillId="19" borderId="10" xfId="0" applyFont="1" applyFill="1" applyBorder="1" applyAlignment="1">
      <alignment horizontal="center" vertical="center" wrapText="1"/>
    </xf>
    <xf numFmtId="49" fontId="12" fillId="19" borderId="10" xfId="0" applyNumberFormat="1" applyFont="1" applyFill="1" applyBorder="1" applyAlignment="1">
      <alignment horizontal="center" vertical="center" wrapText="1"/>
    </xf>
    <xf numFmtId="0" fontId="12" fillId="19" borderId="11" xfId="56" applyFont="1" applyFill="1" applyBorder="1" applyAlignment="1">
      <alignment horizontal="center" vertical="center" wrapText="1"/>
      <protection/>
    </xf>
    <xf numFmtId="0" fontId="12" fillId="19" borderId="12" xfId="56" applyFont="1" applyFill="1" applyBorder="1" applyAlignment="1">
      <alignment horizontal="center" vertical="center" wrapText="1"/>
      <protection/>
    </xf>
    <xf numFmtId="0" fontId="12" fillId="0" borderId="0" xfId="56" applyFont="1" applyBorder="1" applyAlignment="1">
      <alignment horizontal="center" vertical="center" wrapText="1"/>
      <protection/>
    </xf>
    <xf numFmtId="0" fontId="9" fillId="0" borderId="0" xfId="55" applyFont="1">
      <alignment/>
      <protection/>
    </xf>
    <xf numFmtId="0" fontId="13" fillId="35" borderId="10" xfId="0" applyFont="1" applyFill="1" applyBorder="1" applyAlignment="1">
      <alignment horizontal="left" vertical="center" wrapText="1"/>
    </xf>
    <xf numFmtId="0" fontId="13" fillId="35" borderId="10" xfId="55" applyFont="1" applyFill="1" applyBorder="1" applyAlignment="1">
      <alignment horizontal="center" vertical="center"/>
      <protection/>
    </xf>
    <xf numFmtId="0" fontId="13" fillId="34" borderId="10" xfId="55" applyFont="1" applyFill="1" applyBorder="1">
      <alignment/>
      <protection/>
    </xf>
    <xf numFmtId="0" fontId="13" fillId="34" borderId="10" xfId="55" applyFont="1" applyFill="1" applyBorder="1" applyAlignment="1">
      <alignment horizontal="center"/>
      <protection/>
    </xf>
    <xf numFmtId="0" fontId="1" fillId="0" borderId="0" xfId="55" applyFill="1">
      <alignment/>
      <protection/>
    </xf>
    <xf numFmtId="0" fontId="2" fillId="19" borderId="10" xfId="0" applyFont="1" applyFill="1" applyBorder="1" applyAlignment="1">
      <alignment horizontal="center" vertical="center" wrapText="1"/>
    </xf>
    <xf numFmtId="0" fontId="12" fillId="19" borderId="14" xfId="56" applyFont="1" applyFill="1" applyBorder="1" applyAlignment="1">
      <alignment horizontal="center" vertical="center" wrapText="1"/>
      <protection/>
    </xf>
    <xf numFmtId="49" fontId="12" fillId="19" borderId="14" xfId="56" applyNumberFormat="1" applyFont="1" applyFill="1" applyBorder="1" applyAlignment="1">
      <alignment horizontal="center" vertical="center" wrapText="1"/>
      <protection/>
    </xf>
    <xf numFmtId="0" fontId="12" fillId="19" borderId="15" xfId="56" applyFont="1" applyFill="1" applyBorder="1" applyAlignment="1">
      <alignment horizontal="center" vertical="center" wrapText="1"/>
      <protection/>
    </xf>
    <xf numFmtId="0" fontId="12" fillId="19" borderId="13" xfId="56" applyFont="1" applyFill="1" applyBorder="1" applyAlignment="1">
      <alignment horizontal="center" vertical="center" wrapText="1"/>
      <protection/>
    </xf>
    <xf numFmtId="0" fontId="12" fillId="19" borderId="16" xfId="56" applyFont="1" applyFill="1" applyBorder="1" applyAlignment="1">
      <alignment horizontal="center" vertical="center" wrapText="1"/>
      <protection/>
    </xf>
    <xf numFmtId="2" fontId="9" fillId="0" borderId="10" xfId="56" applyNumberFormat="1" applyFont="1" applyBorder="1" applyAlignment="1">
      <alignment wrapText="1"/>
      <protection/>
    </xf>
    <xf numFmtId="2" fontId="9" fillId="0" borderId="0" xfId="56" applyNumberFormat="1" applyFont="1">
      <alignment/>
      <protection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4" fontId="1" fillId="33" borderId="0" xfId="54" applyNumberFormat="1" applyFont="1" applyFill="1" applyAlignment="1">
      <alignment/>
      <protection/>
    </xf>
    <xf numFmtId="0" fontId="18" fillId="0" borderId="0" xfId="0" applyFont="1" applyFill="1" applyAlignment="1">
      <alignment/>
    </xf>
    <xf numFmtId="0" fontId="1" fillId="0" borderId="0" xfId="55" applyFont="1" applyAlignment="1">
      <alignment wrapText="1"/>
      <protection/>
    </xf>
    <xf numFmtId="0" fontId="8" fillId="0" borderId="0" xfId="55" applyFont="1" applyAlignment="1">
      <alignment wrapText="1"/>
      <protection/>
    </xf>
    <xf numFmtId="0" fontId="13" fillId="34" borderId="10" xfId="55" applyFont="1" applyFill="1" applyBorder="1" applyAlignment="1">
      <alignment wrapText="1"/>
      <protection/>
    </xf>
    <xf numFmtId="4" fontId="1" fillId="33" borderId="0" xfId="54" applyNumberFormat="1" applyFont="1" applyFill="1" applyAlignment="1">
      <alignment wrapText="1"/>
      <protection/>
    </xf>
    <xf numFmtId="4" fontId="2" fillId="33" borderId="0" xfId="54" applyNumberFormat="1" applyFont="1" applyFill="1" applyAlignment="1">
      <alignment/>
      <protection/>
    </xf>
    <xf numFmtId="0" fontId="9" fillId="7" borderId="10" xfId="55" applyFont="1" applyFill="1" applyBorder="1" applyAlignment="1">
      <alignment horizontal="center" vertical="center" textRotation="90" wrapText="1"/>
      <protection/>
    </xf>
    <xf numFmtId="0" fontId="13" fillId="7" borderId="10" xfId="0" applyFont="1" applyFill="1" applyBorder="1" applyAlignment="1">
      <alignment wrapText="1"/>
    </xf>
    <xf numFmtId="0" fontId="13" fillId="7" borderId="13" xfId="55" applyFont="1" applyFill="1" applyBorder="1">
      <alignment/>
      <protection/>
    </xf>
    <xf numFmtId="0" fontId="13" fillId="7" borderId="13" xfId="55" applyFont="1" applyFill="1" applyBorder="1" applyAlignment="1">
      <alignment wrapText="1"/>
      <protection/>
    </xf>
    <xf numFmtId="0" fontId="13" fillId="7" borderId="13" xfId="55" applyFont="1" applyFill="1" applyBorder="1" applyAlignment="1">
      <alignment horizontal="center"/>
      <protection/>
    </xf>
    <xf numFmtId="0" fontId="13" fillId="7" borderId="10" xfId="0" applyFont="1" applyFill="1" applyBorder="1" applyAlignment="1">
      <alignment horizontal="left" vertical="center" wrapText="1"/>
    </xf>
    <xf numFmtId="0" fontId="13" fillId="7" borderId="10" xfId="0" applyFont="1" applyFill="1" applyBorder="1" applyAlignment="1">
      <alignment horizontal="center"/>
    </xf>
    <xf numFmtId="0" fontId="13" fillId="35" borderId="10" xfId="55" applyFont="1" applyFill="1" applyBorder="1" applyAlignment="1">
      <alignment horizontal="left" vertical="center" wrapText="1"/>
      <protection/>
    </xf>
    <xf numFmtId="4" fontId="13" fillId="35" borderId="10" xfId="0" applyNumberFormat="1" applyFont="1" applyFill="1" applyBorder="1" applyAlignment="1">
      <alignment horizontal="left" vertical="center" wrapText="1"/>
    </xf>
    <xf numFmtId="2" fontId="13" fillId="35" borderId="10" xfId="55" applyNumberFormat="1" applyFont="1" applyFill="1" applyBorder="1" applyAlignment="1">
      <alignment horizontal="center" vertical="center"/>
      <protection/>
    </xf>
    <xf numFmtId="0" fontId="13" fillId="7" borderId="10" xfId="0" applyFont="1" applyFill="1" applyBorder="1" applyAlignment="1">
      <alignment/>
    </xf>
    <xf numFmtId="0" fontId="9" fillId="7" borderId="17" xfId="55" applyFont="1" applyFill="1" applyBorder="1" applyAlignment="1">
      <alignment horizontal="center" vertical="center" textRotation="90" wrapText="1"/>
      <protection/>
    </xf>
    <xf numFmtId="0" fontId="13" fillId="7" borderId="18" xfId="0" applyFont="1" applyFill="1" applyBorder="1" applyAlignment="1">
      <alignment wrapText="1"/>
    </xf>
    <xf numFmtId="0" fontId="13" fillId="7" borderId="10" xfId="55" applyFont="1" applyFill="1" applyBorder="1">
      <alignment/>
      <protection/>
    </xf>
    <xf numFmtId="0" fontId="13" fillId="7" borderId="10" xfId="55" applyFont="1" applyFill="1" applyBorder="1" applyAlignment="1">
      <alignment wrapText="1"/>
      <protection/>
    </xf>
    <xf numFmtId="0" fontId="13" fillId="7" borderId="10" xfId="55" applyFont="1" applyFill="1" applyBorder="1" applyAlignment="1">
      <alignment horizontal="center"/>
      <protection/>
    </xf>
    <xf numFmtId="4" fontId="13" fillId="35" borderId="10" xfId="0" applyNumberFormat="1" applyFont="1" applyFill="1" applyBorder="1" applyAlignment="1">
      <alignment horizontal="left" vertical="center"/>
    </xf>
    <xf numFmtId="2" fontId="13" fillId="15" borderId="13" xfId="55" applyNumberFormat="1" applyFont="1" applyFill="1" applyBorder="1" applyAlignment="1">
      <alignment horizontal="center"/>
      <protection/>
    </xf>
    <xf numFmtId="2" fontId="13" fillId="15" borderId="10" xfId="0" applyNumberFormat="1" applyFont="1" applyFill="1" applyBorder="1" applyAlignment="1">
      <alignment horizontal="center"/>
    </xf>
    <xf numFmtId="2" fontId="13" fillId="36" borderId="10" xfId="0" applyNumberFormat="1" applyFont="1" applyFill="1" applyBorder="1" applyAlignment="1">
      <alignment horizontal="center" vertical="center"/>
    </xf>
    <xf numFmtId="2" fontId="13" fillId="15" borderId="10" xfId="56" applyNumberFormat="1" applyFont="1" applyFill="1" applyBorder="1" applyAlignment="1">
      <alignment horizontal="center" vertical="center" wrapText="1"/>
      <protection/>
    </xf>
    <xf numFmtId="2" fontId="13" fillId="15" borderId="10" xfId="55" applyNumberFormat="1" applyFont="1" applyFill="1" applyBorder="1" applyAlignment="1">
      <alignment horizontal="center"/>
      <protection/>
    </xf>
    <xf numFmtId="2" fontId="11" fillId="34" borderId="10" xfId="56" applyNumberFormat="1" applyFont="1" applyFill="1" applyBorder="1" applyAlignment="1">
      <alignment horizontal="right" vertical="center" wrapText="1"/>
      <protection/>
    </xf>
    <xf numFmtId="2" fontId="9" fillId="34" borderId="10" xfId="56" applyNumberFormat="1" applyFont="1" applyFill="1" applyBorder="1" applyAlignment="1">
      <alignment horizontal="center" vertical="center" wrapText="1"/>
      <protection/>
    </xf>
    <xf numFmtId="0" fontId="70" fillId="0" borderId="10" xfId="0" applyFont="1" applyBorder="1" applyAlignment="1">
      <alignment vertical="center"/>
    </xf>
    <xf numFmtId="0" fontId="71" fillId="0" borderId="10" xfId="0" applyFont="1" applyBorder="1" applyAlignment="1">
      <alignment horizontal="center" vertical="center"/>
    </xf>
    <xf numFmtId="0" fontId="71" fillId="19" borderId="10" xfId="0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3" fontId="2" fillId="19" borderId="10" xfId="0" applyNumberFormat="1" applyFont="1" applyFill="1" applyBorder="1" applyAlignment="1">
      <alignment horizontal="center" vertical="center" wrapText="1"/>
    </xf>
    <xf numFmtId="4" fontId="12" fillId="37" borderId="10" xfId="54" applyNumberFormat="1" applyFont="1" applyFill="1" applyBorder="1" applyAlignment="1">
      <alignment horizont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0" fontId="6" fillId="0" borderId="11" xfId="56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13" xfId="56" applyFont="1" applyFill="1" applyBorder="1" applyAlignment="1">
      <alignment horizontal="center" vertical="center" wrapText="1"/>
      <protection/>
    </xf>
    <xf numFmtId="0" fontId="6" fillId="0" borderId="14" xfId="56" applyFont="1" applyFill="1" applyBorder="1" applyAlignment="1">
      <alignment horizontal="center" vertical="center" wrapText="1"/>
      <protection/>
    </xf>
    <xf numFmtId="0" fontId="6" fillId="0" borderId="15" xfId="56" applyFont="1" applyFill="1" applyBorder="1" applyAlignment="1">
      <alignment horizontal="center" vertical="center" wrapText="1"/>
      <protection/>
    </xf>
    <xf numFmtId="0" fontId="6" fillId="0" borderId="19" xfId="56" applyFont="1" applyFill="1" applyBorder="1" applyAlignment="1">
      <alignment horizontal="center" vertical="center" wrapText="1"/>
      <protection/>
    </xf>
    <xf numFmtId="0" fontId="6" fillId="38" borderId="10" xfId="56" applyFont="1" applyFill="1" applyBorder="1" applyAlignment="1">
      <alignment horizontal="center" vertical="center" wrapText="1"/>
      <protection/>
    </xf>
    <xf numFmtId="0" fontId="6" fillId="38" borderId="13" xfId="56" applyFont="1" applyFill="1" applyBorder="1" applyAlignment="1">
      <alignment horizontal="center" vertical="center" wrapText="1"/>
      <protection/>
    </xf>
    <xf numFmtId="2" fontId="2" fillId="38" borderId="13" xfId="56" applyNumberFormat="1" applyFont="1" applyFill="1" applyBorder="1" applyAlignment="1">
      <alignment horizontal="center" vertical="center" wrapText="1"/>
      <protection/>
    </xf>
    <xf numFmtId="2" fontId="2" fillId="38" borderId="10" xfId="56" applyNumberFormat="1" applyFont="1" applyFill="1" applyBorder="1" applyAlignment="1">
      <alignment horizontal="center" vertical="center" wrapText="1"/>
      <protection/>
    </xf>
    <xf numFmtId="0" fontId="73" fillId="38" borderId="10" xfId="56" applyFont="1" applyFill="1" applyBorder="1" applyAlignment="1">
      <alignment horizontal="center" vertical="center" wrapText="1"/>
      <protection/>
    </xf>
    <xf numFmtId="0" fontId="73" fillId="38" borderId="19" xfId="56" applyFont="1" applyFill="1" applyBorder="1" applyAlignment="1">
      <alignment horizontal="center" vertical="center" wrapText="1"/>
      <protection/>
    </xf>
    <xf numFmtId="2" fontId="74" fillId="38" borderId="19" xfId="56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21" xfId="56" applyNumberFormat="1" applyFont="1" applyFill="1" applyBorder="1" applyAlignment="1">
      <alignment horizontal="center" vertical="center" wrapText="1"/>
      <protection/>
    </xf>
    <xf numFmtId="0" fontId="6" fillId="0" borderId="22" xfId="56" applyFont="1" applyFill="1" applyBorder="1" applyAlignment="1">
      <alignment horizontal="center" vertical="center" wrapText="1"/>
      <protection/>
    </xf>
    <xf numFmtId="49" fontId="6" fillId="0" borderId="17" xfId="56" applyNumberFormat="1" applyFont="1" applyFill="1" applyBorder="1" applyAlignment="1">
      <alignment horizontal="center" vertical="center" wrapText="1"/>
      <protection/>
    </xf>
    <xf numFmtId="0" fontId="6" fillId="0" borderId="18" xfId="56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1" fillId="0" borderId="0" xfId="54" applyNumberFormat="1" applyFont="1" applyFill="1" applyAlignment="1">
      <alignment/>
      <protection/>
    </xf>
    <xf numFmtId="0" fontId="2" fillId="6" borderId="13" xfId="0" applyFont="1" applyFill="1" applyBorder="1" applyAlignment="1">
      <alignment horizontal="left" vertical="center"/>
    </xf>
    <xf numFmtId="0" fontId="2" fillId="13" borderId="13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2" fillId="39" borderId="13" xfId="0" applyFont="1" applyFill="1" applyBorder="1" applyAlignment="1">
      <alignment horizontal="left" vertical="center" wrapText="1"/>
    </xf>
    <xf numFmtId="0" fontId="2" fillId="40" borderId="13" xfId="0" applyFont="1" applyFill="1" applyBorder="1" applyAlignment="1">
      <alignment horizontal="left" vertical="center" wrapText="1"/>
    </xf>
    <xf numFmtId="0" fontId="6" fillId="0" borderId="16" xfId="56" applyFont="1" applyFill="1" applyBorder="1" applyAlignment="1">
      <alignment horizontal="center" vertical="center" wrapText="1"/>
      <protection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56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top" wrapText="1"/>
    </xf>
    <xf numFmtId="2" fontId="6" fillId="0" borderId="11" xfId="56" applyNumberFormat="1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horizontal="center" vertical="center"/>
      <protection/>
    </xf>
    <xf numFmtId="4" fontId="2" fillId="0" borderId="11" xfId="0" applyNumberFormat="1" applyFont="1" applyFill="1" applyBorder="1" applyAlignment="1">
      <alignment horizontal="center" vertical="center" wrapText="1"/>
    </xf>
    <xf numFmtId="4" fontId="6" fillId="33" borderId="0" xfId="54" applyNumberFormat="1" applyFont="1" applyFill="1" applyAlignment="1">
      <alignment horizontal="center"/>
      <protection/>
    </xf>
    <xf numFmtId="4" fontId="12" fillId="34" borderId="10" xfId="56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1" fontId="6" fillId="33" borderId="10" xfId="56" applyNumberFormat="1" applyFont="1" applyFill="1" applyBorder="1" applyAlignment="1">
      <alignment horizontal="center" vertical="center" wrapText="1"/>
      <protection/>
    </xf>
    <xf numFmtId="0" fontId="12" fillId="0" borderId="11" xfId="56" applyFont="1" applyFill="1" applyBorder="1" applyAlignment="1">
      <alignment horizontal="center" vertical="center" wrapText="1"/>
      <protection/>
    </xf>
    <xf numFmtId="0" fontId="24" fillId="41" borderId="10" xfId="0" applyFont="1" applyFill="1" applyBorder="1" applyAlignment="1">
      <alignment horizontal="center" vertical="center" wrapText="1"/>
    </xf>
    <xf numFmtId="0" fontId="0" fillId="42" borderId="0" xfId="0" applyFill="1" applyAlignment="1">
      <alignment horizontal="center" vertical="center"/>
    </xf>
    <xf numFmtId="49" fontId="0" fillId="42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12" fillId="0" borderId="10" xfId="56" applyFont="1" applyFill="1" applyBorder="1" applyAlignment="1">
      <alignment horizontal="center" vertical="center" wrapText="1"/>
      <protection/>
    </xf>
    <xf numFmtId="4" fontId="6" fillId="34" borderId="10" xfId="56" applyNumberFormat="1" applyFont="1" applyFill="1" applyBorder="1" applyAlignment="1">
      <alignment horizontal="center" vertical="center" wrapText="1"/>
      <protection/>
    </xf>
    <xf numFmtId="0" fontId="0" fillId="39" borderId="0" xfId="0" applyFill="1" applyAlignment="1">
      <alignment horizontal="center" vertical="center"/>
    </xf>
    <xf numFmtId="0" fontId="2" fillId="39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left" vertical="center"/>
    </xf>
    <xf numFmtId="4" fontId="6" fillId="34" borderId="10" xfId="54" applyNumberFormat="1" applyFont="1" applyFill="1" applyBorder="1" applyAlignment="1">
      <alignment horizontal="center"/>
      <protection/>
    </xf>
    <xf numFmtId="4" fontId="6" fillId="34" borderId="10" xfId="54" applyNumberFormat="1" applyFont="1" applyFill="1" applyBorder="1" applyAlignment="1">
      <alignment horizontal="center" vertical="center"/>
      <protection/>
    </xf>
    <xf numFmtId="49" fontId="2" fillId="39" borderId="13" xfId="0" applyNumberFormat="1" applyFont="1" applyFill="1" applyBorder="1" applyAlignment="1">
      <alignment horizontal="center" vertical="center" wrapText="1"/>
    </xf>
    <xf numFmtId="0" fontId="12" fillId="36" borderId="10" xfId="56" applyFont="1" applyFill="1" applyBorder="1" applyAlignment="1">
      <alignment horizontal="left" vertical="center" wrapText="1"/>
      <protection/>
    </xf>
    <xf numFmtId="0" fontId="13" fillId="36" borderId="10" xfId="0" applyFont="1" applyFill="1" applyBorder="1" applyAlignment="1">
      <alignment horizontal="left" vertical="center" wrapText="1"/>
    </xf>
    <xf numFmtId="0" fontId="12" fillId="36" borderId="10" xfId="56" applyFont="1" applyFill="1" applyBorder="1" applyAlignment="1">
      <alignment horizontal="center" vertical="center" wrapText="1"/>
      <protection/>
    </xf>
    <xf numFmtId="0" fontId="12" fillId="15" borderId="10" xfId="56" applyFont="1" applyFill="1" applyBorder="1" applyAlignment="1">
      <alignment horizontal="center" vertical="center" wrapText="1"/>
      <protection/>
    </xf>
    <xf numFmtId="0" fontId="13" fillId="36" borderId="10" xfId="55" applyFont="1" applyFill="1" applyBorder="1" applyAlignment="1">
      <alignment horizontal="center" vertical="center"/>
      <protection/>
    </xf>
    <xf numFmtId="4" fontId="13" fillId="36" borderId="10" xfId="0" applyNumberFormat="1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9" fillId="36" borderId="10" xfId="55" applyFont="1" applyFill="1" applyBorder="1" applyAlignment="1">
      <alignment wrapText="1"/>
      <protection/>
    </xf>
    <xf numFmtId="0" fontId="13" fillId="36" borderId="10" xfId="0" applyFont="1" applyFill="1" applyBorder="1" applyAlignment="1">
      <alignment wrapText="1"/>
    </xf>
    <xf numFmtId="0" fontId="9" fillId="36" borderId="10" xfId="55" applyFont="1" applyFill="1" applyBorder="1" applyAlignment="1">
      <alignment horizontal="center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27" xfId="56" applyFont="1" applyFill="1" applyBorder="1" applyAlignment="1">
      <alignment horizontal="center" vertical="center" wrapText="1"/>
      <protection/>
    </xf>
    <xf numFmtId="0" fontId="6" fillId="0" borderId="28" xfId="56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wrapText="1"/>
    </xf>
    <xf numFmtId="4" fontId="6" fillId="34" borderId="11" xfId="54" applyNumberFormat="1" applyFont="1" applyFill="1" applyBorder="1" applyAlignment="1">
      <alignment horizont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9" fillId="43" borderId="10" xfId="55" applyFont="1" applyFill="1" applyBorder="1" applyAlignment="1">
      <alignment vertical="center" textRotation="90" wrapText="1"/>
      <protection/>
    </xf>
    <xf numFmtId="0" fontId="75" fillId="0" borderId="10" xfId="56" applyFont="1" applyFill="1" applyBorder="1" applyAlignment="1">
      <alignment horizontal="center" vertical="center" wrapText="1"/>
      <protection/>
    </xf>
    <xf numFmtId="0" fontId="25" fillId="0" borderId="10" xfId="55" applyFont="1" applyBorder="1" applyAlignment="1">
      <alignment wrapText="1"/>
      <protection/>
    </xf>
    <xf numFmtId="0" fontId="1" fillId="0" borderId="0" xfId="56" applyFont="1" applyAlignment="1">
      <alignment vertical="center" wrapText="1"/>
      <protection/>
    </xf>
    <xf numFmtId="0" fontId="2" fillId="0" borderId="0" xfId="56" applyFont="1" applyAlignment="1">
      <alignment vertical="center" wrapText="1"/>
      <protection/>
    </xf>
    <xf numFmtId="2" fontId="12" fillId="19" borderId="11" xfId="56" applyNumberFormat="1" applyFont="1" applyFill="1" applyBorder="1" applyAlignment="1">
      <alignment horizontal="center" vertical="center" wrapText="1"/>
      <protection/>
    </xf>
    <xf numFmtId="0" fontId="9" fillId="33" borderId="10" xfId="56" applyFont="1" applyFill="1" applyBorder="1" applyAlignment="1">
      <alignment vertical="center" textRotation="90" wrapText="1"/>
      <protection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11" xfId="56" applyNumberFormat="1" applyFont="1" applyFill="1" applyBorder="1" applyAlignment="1">
      <alignment horizontal="center" vertical="center" wrapText="1"/>
      <protection/>
    </xf>
    <xf numFmtId="0" fontId="6" fillId="0" borderId="11" xfId="56" applyNumberFormat="1" applyFont="1" applyBorder="1" applyAlignment="1">
      <alignment horizontal="center" vertical="center" wrapText="1"/>
      <protection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186" fontId="2" fillId="19" borderId="10" xfId="0" applyNumberFormat="1" applyFont="1" applyFill="1" applyBorder="1" applyAlignment="1">
      <alignment horizontal="center" vertical="center" wrapText="1"/>
    </xf>
    <xf numFmtId="194" fontId="2" fillId="19" borderId="10" xfId="0" applyNumberFormat="1" applyFont="1" applyFill="1" applyBorder="1" applyAlignment="1">
      <alignment horizontal="center" vertical="center" wrapText="1"/>
    </xf>
    <xf numFmtId="183" fontId="2" fillId="19" borderId="10" xfId="0" applyNumberFormat="1" applyFont="1" applyFill="1" applyBorder="1" applyAlignment="1">
      <alignment horizontal="center" vertical="center" wrapText="1"/>
    </xf>
    <xf numFmtId="0" fontId="1" fillId="0" borderId="0" xfId="55" applyBorder="1">
      <alignment/>
      <protection/>
    </xf>
    <xf numFmtId="0" fontId="9" fillId="43" borderId="13" xfId="55" applyFont="1" applyFill="1" applyBorder="1" applyAlignment="1">
      <alignment horizontal="center" vertical="center" textRotation="90" wrapText="1"/>
      <protection/>
    </xf>
    <xf numFmtId="0" fontId="9" fillId="43" borderId="30" xfId="55" applyFont="1" applyFill="1" applyBorder="1" applyAlignment="1">
      <alignment horizontal="center" vertical="center" textRotation="90" wrapText="1"/>
      <protection/>
    </xf>
    <xf numFmtId="0" fontId="2" fillId="33" borderId="10" xfId="56" applyNumberFormat="1" applyFont="1" applyFill="1" applyBorder="1" applyAlignment="1">
      <alignment horizontal="center" vertical="center" wrapText="1"/>
      <protection/>
    </xf>
    <xf numFmtId="2" fontId="1" fillId="33" borderId="10" xfId="56" applyNumberFormat="1" applyFill="1" applyBorder="1" applyAlignment="1">
      <alignment horizontal="center" vertical="center" wrapText="1"/>
      <protection/>
    </xf>
    <xf numFmtId="0" fontId="2" fillId="33" borderId="31" xfId="56" applyNumberFormat="1" applyFont="1" applyFill="1" applyBorder="1" applyAlignment="1">
      <alignment horizontal="center" vertical="center" wrapText="1"/>
      <protection/>
    </xf>
    <xf numFmtId="2" fontId="1" fillId="33" borderId="14" xfId="56" applyNumberFormat="1" applyFill="1" applyBorder="1" applyAlignment="1">
      <alignment horizontal="center" vertical="center" wrapText="1"/>
      <protection/>
    </xf>
    <xf numFmtId="0" fontId="2" fillId="33" borderId="0" xfId="56" applyNumberFormat="1" applyFont="1" applyFill="1" applyBorder="1" applyAlignment="1">
      <alignment horizontal="center" vertical="center" wrapText="1"/>
      <protection/>
    </xf>
    <xf numFmtId="0" fontId="6" fillId="43" borderId="24" xfId="0" applyFont="1" applyFill="1" applyBorder="1" applyAlignment="1">
      <alignment horizontal="center" vertical="center" wrapText="1"/>
    </xf>
    <xf numFmtId="0" fontId="6" fillId="33" borderId="11" xfId="56" applyFont="1" applyFill="1" applyBorder="1" applyAlignment="1">
      <alignment horizontal="center" vertical="center" wrapText="1"/>
      <protection/>
    </xf>
    <xf numFmtId="0" fontId="6" fillId="33" borderId="14" xfId="56" applyFont="1" applyFill="1" applyBorder="1" applyAlignment="1">
      <alignment horizontal="center" vertical="center" wrapText="1"/>
      <protection/>
    </xf>
    <xf numFmtId="49" fontId="6" fillId="33" borderId="11" xfId="56" applyNumberFormat="1" applyFont="1" applyFill="1" applyBorder="1" applyAlignment="1">
      <alignment horizontal="center" vertical="center" wrapText="1"/>
      <protection/>
    </xf>
    <xf numFmtId="0" fontId="6" fillId="33" borderId="13" xfId="56" applyFont="1" applyFill="1" applyBorder="1" applyAlignment="1">
      <alignment horizontal="center" vertical="center" wrapText="1"/>
      <protection/>
    </xf>
    <xf numFmtId="49" fontId="6" fillId="33" borderId="14" xfId="56" applyNumberFormat="1" applyFont="1" applyFill="1" applyBorder="1" applyAlignment="1">
      <alignment horizontal="center" vertical="center" wrapText="1"/>
      <protection/>
    </xf>
    <xf numFmtId="0" fontId="6" fillId="33" borderId="24" xfId="0" applyNumberFormat="1" applyFont="1" applyFill="1" applyBorder="1" applyAlignment="1">
      <alignment horizontal="center" vertical="center" wrapText="1"/>
    </xf>
    <xf numFmtId="0" fontId="6" fillId="33" borderId="12" xfId="56" applyFont="1" applyFill="1" applyBorder="1" applyAlignment="1">
      <alignment horizontal="center" vertical="center" wrapText="1"/>
      <protection/>
    </xf>
    <xf numFmtId="0" fontId="14" fillId="33" borderId="11" xfId="0" applyFont="1" applyFill="1" applyBorder="1" applyAlignment="1">
      <alignment horizontal="center" vertical="top" wrapText="1"/>
    </xf>
    <xf numFmtId="0" fontId="6" fillId="33" borderId="22" xfId="56" applyFont="1" applyFill="1" applyBorder="1" applyAlignment="1">
      <alignment horizontal="center" vertical="center" wrapText="1"/>
      <protection/>
    </xf>
    <xf numFmtId="0" fontId="6" fillId="33" borderId="16" xfId="56" applyFont="1" applyFill="1" applyBorder="1" applyAlignment="1">
      <alignment horizontal="center" vertical="center" wrapText="1"/>
      <protection/>
    </xf>
    <xf numFmtId="0" fontId="6" fillId="33" borderId="23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9" xfId="56" applyFont="1" applyFill="1" applyBorder="1" applyAlignment="1">
      <alignment horizontal="center" vertical="center" wrapText="1"/>
      <protection/>
    </xf>
    <xf numFmtId="49" fontId="6" fillId="33" borderId="10" xfId="56" applyNumberFormat="1" applyFont="1" applyFill="1" applyBorder="1" applyAlignment="1">
      <alignment horizontal="center" vertical="center" wrapText="1"/>
      <protection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3" borderId="0" xfId="56" applyFont="1" applyFill="1" applyAlignment="1">
      <alignment horizontal="center" vertical="center" wrapText="1"/>
      <protection/>
    </xf>
    <xf numFmtId="0" fontId="9" fillId="43" borderId="30" xfId="55" applyFont="1" applyFill="1" applyBorder="1" applyAlignment="1">
      <alignment horizontal="center" vertical="center" textRotation="90" wrapText="1"/>
      <protection/>
    </xf>
    <xf numFmtId="0" fontId="13" fillId="7" borderId="13" xfId="0" applyFont="1" applyFill="1" applyBorder="1" applyAlignment="1">
      <alignment wrapText="1"/>
    </xf>
    <xf numFmtId="0" fontId="24" fillId="41" borderId="19" xfId="0" applyFont="1" applyFill="1" applyBorder="1" applyAlignment="1">
      <alignment horizontal="center" vertical="center" wrapText="1"/>
    </xf>
    <xf numFmtId="2" fontId="2" fillId="0" borderId="30" xfId="55" applyNumberFormat="1" applyFont="1" applyBorder="1" applyAlignment="1">
      <alignment horizontal="center" vertical="center"/>
      <protection/>
    </xf>
    <xf numFmtId="2" fontId="2" fillId="33" borderId="10" xfId="55" applyNumberFormat="1" applyFont="1" applyFill="1" applyBorder="1" applyAlignment="1">
      <alignment horizontal="center" vertical="center"/>
      <protection/>
    </xf>
    <xf numFmtId="0" fontId="23" fillId="0" borderId="11" xfId="0" applyFont="1" applyFill="1" applyBorder="1" applyAlignment="1">
      <alignment horizontal="center" vertical="center" wrapText="1"/>
    </xf>
    <xf numFmtId="2" fontId="2" fillId="0" borderId="10" xfId="55" applyNumberFormat="1" applyFont="1" applyBorder="1" applyAlignment="1">
      <alignment horizontal="center" vertical="center"/>
      <protection/>
    </xf>
    <xf numFmtId="2" fontId="13" fillId="36" borderId="10" xfId="55" applyNumberFormat="1" applyFont="1" applyFill="1" applyBorder="1" applyAlignment="1">
      <alignment horizontal="center" vertical="center"/>
      <protection/>
    </xf>
    <xf numFmtId="2" fontId="13" fillId="36" borderId="19" xfId="0" applyNumberFormat="1" applyFont="1" applyFill="1" applyBorder="1" applyAlignment="1">
      <alignment horizontal="center" vertical="center"/>
    </xf>
    <xf numFmtId="2" fontId="13" fillId="36" borderId="19" xfId="55" applyNumberFormat="1" applyFont="1" applyFill="1" applyBorder="1" applyAlignment="1">
      <alignment horizontal="center" vertical="center"/>
      <protection/>
    </xf>
    <xf numFmtId="0" fontId="25" fillId="0" borderId="10" xfId="55" applyFont="1" applyBorder="1" applyAlignment="1">
      <alignment vertical="center" wrapText="1"/>
      <protection/>
    </xf>
    <xf numFmtId="2" fontId="2" fillId="41" borderId="10" xfId="55" applyNumberFormat="1" applyFont="1" applyFill="1" applyBorder="1" applyAlignment="1">
      <alignment horizontal="center" vertical="center"/>
      <protection/>
    </xf>
    <xf numFmtId="2" fontId="13" fillId="15" borderId="13" xfId="55" applyNumberFormat="1" applyFont="1" applyFill="1" applyBorder="1" applyAlignment="1">
      <alignment horizontal="center" vertical="center"/>
      <protection/>
    </xf>
    <xf numFmtId="2" fontId="13" fillId="15" borderId="30" xfId="55" applyNumberFormat="1" applyFont="1" applyFill="1" applyBorder="1" applyAlignment="1">
      <alignment horizontal="center" vertical="center"/>
      <protection/>
    </xf>
    <xf numFmtId="2" fontId="13" fillId="15" borderId="10" xfId="0" applyNumberFormat="1" applyFont="1" applyFill="1" applyBorder="1" applyAlignment="1">
      <alignment horizontal="center" vertical="center"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4" fontId="6" fillId="0" borderId="11" xfId="54" applyNumberFormat="1" applyFont="1" applyFill="1" applyBorder="1" applyAlignment="1">
      <alignment horizontal="center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71" fillId="33" borderId="10" xfId="0" applyFont="1" applyFill="1" applyBorder="1" applyAlignment="1">
      <alignment horizontal="center" vertical="center"/>
    </xf>
    <xf numFmtId="1" fontId="2" fillId="33" borderId="14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2" fontId="2" fillId="33" borderId="32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4" fontId="6" fillId="33" borderId="0" xfId="54" applyNumberFormat="1" applyFont="1" applyFill="1" applyAlignment="1">
      <alignment horizontal="center"/>
      <protection/>
    </xf>
    <xf numFmtId="4" fontId="6" fillId="33" borderId="0" xfId="54" applyNumberFormat="1" applyFont="1" applyFill="1" applyAlignment="1">
      <alignment horizontal="center"/>
      <protection/>
    </xf>
    <xf numFmtId="4" fontId="6" fillId="33" borderId="10" xfId="54" applyNumberFormat="1" applyFont="1" applyFill="1" applyBorder="1" applyAlignment="1">
      <alignment horizontal="center" vertical="center" wrapText="1"/>
      <protection/>
    </xf>
    <xf numFmtId="4" fontId="6" fillId="33" borderId="10" xfId="54" applyNumberFormat="1" applyFont="1" applyFill="1" applyBorder="1" applyAlignment="1">
      <alignment horizontal="center" vertical="center"/>
      <protection/>
    </xf>
    <xf numFmtId="4" fontId="6" fillId="33" borderId="13" xfId="54" applyNumberFormat="1" applyFont="1" applyFill="1" applyBorder="1" applyAlignment="1">
      <alignment horizontal="center" textRotation="90" wrapText="1"/>
      <protection/>
    </xf>
    <xf numFmtId="4" fontId="6" fillId="33" borderId="30" xfId="54" applyNumberFormat="1" applyFont="1" applyFill="1" applyBorder="1" applyAlignment="1">
      <alignment horizontal="center" textRotation="90" wrapText="1"/>
      <protection/>
    </xf>
    <xf numFmtId="4" fontId="6" fillId="33" borderId="19" xfId="54" applyNumberFormat="1" applyFont="1" applyFill="1" applyBorder="1" applyAlignment="1">
      <alignment horizontal="center" textRotation="90" wrapText="1"/>
      <protection/>
    </xf>
    <xf numFmtId="4" fontId="12" fillId="33" borderId="13" xfId="54" applyNumberFormat="1" applyFont="1" applyFill="1" applyBorder="1" applyAlignment="1">
      <alignment horizontal="center" vertical="center" textRotation="90" wrapText="1"/>
      <protection/>
    </xf>
    <xf numFmtId="0" fontId="17" fillId="33" borderId="30" xfId="0" applyFont="1" applyFill="1" applyBorder="1" applyAlignment="1">
      <alignment horizontal="center" textRotation="90" wrapText="1"/>
    </xf>
    <xf numFmtId="0" fontId="17" fillId="33" borderId="19" xfId="0" applyFont="1" applyFill="1" applyBorder="1" applyAlignment="1">
      <alignment horizontal="center" textRotation="90" wrapText="1"/>
    </xf>
    <xf numFmtId="0" fontId="12" fillId="34" borderId="10" xfId="0" applyFont="1" applyFill="1" applyBorder="1" applyAlignment="1">
      <alignment horizontal="center" wrapText="1"/>
    </xf>
    <xf numFmtId="4" fontId="6" fillId="33" borderId="33" xfId="54" applyNumberFormat="1" applyFont="1" applyFill="1" applyBorder="1" applyAlignment="1">
      <alignment horizontal="center" vertical="center" wrapText="1"/>
      <protection/>
    </xf>
    <xf numFmtId="4" fontId="6" fillId="33" borderId="34" xfId="54" applyNumberFormat="1" applyFont="1" applyFill="1" applyBorder="1" applyAlignment="1">
      <alignment horizontal="center" vertical="center" wrapText="1"/>
      <protection/>
    </xf>
    <xf numFmtId="4" fontId="6" fillId="33" borderId="35" xfId="54" applyNumberFormat="1" applyFont="1" applyFill="1" applyBorder="1" applyAlignment="1">
      <alignment horizontal="center" vertical="center" wrapText="1"/>
      <protection/>
    </xf>
    <xf numFmtId="4" fontId="6" fillId="33" borderId="13" xfId="54" applyNumberFormat="1" applyFont="1" applyFill="1" applyBorder="1" applyAlignment="1">
      <alignment horizontal="center" vertical="center" wrapText="1"/>
      <protection/>
    </xf>
    <xf numFmtId="4" fontId="6" fillId="33" borderId="30" xfId="54" applyNumberFormat="1" applyFont="1" applyFill="1" applyBorder="1" applyAlignment="1">
      <alignment horizontal="center" vertical="center" wrapText="1"/>
      <protection/>
    </xf>
    <xf numFmtId="4" fontId="6" fillId="33" borderId="19" xfId="54" applyNumberFormat="1" applyFont="1" applyFill="1" applyBorder="1" applyAlignment="1">
      <alignment horizontal="center" vertical="center" wrapText="1"/>
      <protection/>
    </xf>
    <xf numFmtId="4" fontId="6" fillId="33" borderId="17" xfId="54" applyNumberFormat="1" applyFont="1" applyFill="1" applyBorder="1" applyAlignment="1">
      <alignment horizontal="center" vertical="center"/>
      <protection/>
    </xf>
    <xf numFmtId="4" fontId="6" fillId="33" borderId="36" xfId="54" applyNumberFormat="1" applyFont="1" applyFill="1" applyBorder="1" applyAlignment="1">
      <alignment horizontal="center" vertical="center"/>
      <protection/>
    </xf>
    <xf numFmtId="4" fontId="6" fillId="33" borderId="18" xfId="54" applyNumberFormat="1" applyFont="1" applyFill="1" applyBorder="1" applyAlignment="1">
      <alignment horizontal="center" vertical="center"/>
      <protection/>
    </xf>
    <xf numFmtId="0" fontId="9" fillId="43" borderId="13" xfId="55" applyFont="1" applyFill="1" applyBorder="1" applyAlignment="1">
      <alignment horizontal="center" vertical="center" textRotation="90" wrapText="1"/>
      <protection/>
    </xf>
    <xf numFmtId="0" fontId="9" fillId="43" borderId="19" xfId="55" applyFont="1" applyFill="1" applyBorder="1" applyAlignment="1">
      <alignment horizontal="center" vertical="center" textRotation="90" wrapText="1"/>
      <protection/>
    </xf>
    <xf numFmtId="0" fontId="13" fillId="35" borderId="17" xfId="55" applyFont="1" applyFill="1" applyBorder="1" applyAlignment="1">
      <alignment horizontal="center" vertical="center" wrapText="1"/>
      <protection/>
    </xf>
    <xf numFmtId="0" fontId="13" fillId="35" borderId="18" xfId="55" applyFont="1" applyFill="1" applyBorder="1" applyAlignment="1">
      <alignment horizontal="center" vertical="center" wrapText="1"/>
      <protection/>
    </xf>
    <xf numFmtId="0" fontId="9" fillId="34" borderId="17" xfId="55" applyFont="1" applyFill="1" applyBorder="1" applyAlignment="1">
      <alignment horizontal="center" wrapText="1"/>
      <protection/>
    </xf>
    <xf numFmtId="0" fontId="9" fillId="34" borderId="18" xfId="55" applyFont="1" applyFill="1" applyBorder="1" applyAlignment="1">
      <alignment horizontal="center" wrapText="1"/>
      <protection/>
    </xf>
    <xf numFmtId="0" fontId="11" fillId="38" borderId="20" xfId="56" applyFont="1" applyFill="1" applyBorder="1" applyAlignment="1">
      <alignment horizontal="center" vertical="center" wrapText="1"/>
      <protection/>
    </xf>
    <xf numFmtId="0" fontId="11" fillId="38" borderId="33" xfId="56" applyFont="1" applyFill="1" applyBorder="1" applyAlignment="1">
      <alignment horizontal="center" vertical="center" wrapText="1"/>
      <protection/>
    </xf>
    <xf numFmtId="0" fontId="9" fillId="43" borderId="10" xfId="55" applyFont="1" applyFill="1" applyBorder="1" applyAlignment="1">
      <alignment horizontal="center" vertical="center" textRotation="90" wrapText="1"/>
      <protection/>
    </xf>
    <xf numFmtId="0" fontId="9" fillId="15" borderId="17" xfId="55" applyFont="1" applyFill="1" applyBorder="1" applyAlignment="1">
      <alignment horizontal="center" vertical="center" wrapText="1"/>
      <protection/>
    </xf>
    <xf numFmtId="0" fontId="9" fillId="15" borderId="18" xfId="55" applyFont="1" applyFill="1" applyBorder="1" applyAlignment="1">
      <alignment horizontal="center" vertical="center" wrapText="1"/>
      <protection/>
    </xf>
    <xf numFmtId="0" fontId="9" fillId="36" borderId="17" xfId="55" applyFont="1" applyFill="1" applyBorder="1" applyAlignment="1">
      <alignment horizontal="center" vertical="center" wrapText="1"/>
      <protection/>
    </xf>
    <xf numFmtId="0" fontId="9" fillId="36" borderId="18" xfId="55" applyFont="1" applyFill="1" applyBorder="1" applyAlignment="1">
      <alignment horizontal="center" vertical="center" wrapText="1"/>
      <protection/>
    </xf>
    <xf numFmtId="0" fontId="11" fillId="38" borderId="37" xfId="56" applyFont="1" applyFill="1" applyBorder="1" applyAlignment="1">
      <alignment horizontal="center" vertical="center" wrapText="1"/>
      <protection/>
    </xf>
    <xf numFmtId="0" fontId="9" fillId="43" borderId="20" xfId="55" applyFont="1" applyFill="1" applyBorder="1" applyAlignment="1">
      <alignment horizontal="center" vertical="center" textRotation="90" wrapText="1"/>
      <protection/>
    </xf>
    <xf numFmtId="0" fontId="9" fillId="43" borderId="38" xfId="55" applyFont="1" applyFill="1" applyBorder="1" applyAlignment="1">
      <alignment horizontal="center" vertical="center" textRotation="90" wrapText="1"/>
      <protection/>
    </xf>
    <xf numFmtId="0" fontId="9" fillId="43" borderId="30" xfId="55" applyFont="1" applyFill="1" applyBorder="1" applyAlignment="1">
      <alignment horizontal="center" vertical="center" textRotation="90" wrapText="1"/>
      <protection/>
    </xf>
    <xf numFmtId="0" fontId="13" fillId="7" borderId="20" xfId="55" applyFont="1" applyFill="1" applyBorder="1" applyAlignment="1">
      <alignment horizontal="center"/>
      <protection/>
    </xf>
    <xf numFmtId="0" fontId="13" fillId="7" borderId="33" xfId="55" applyFont="1" applyFill="1" applyBorder="1" applyAlignment="1">
      <alignment horizontal="center"/>
      <protection/>
    </xf>
    <xf numFmtId="0" fontId="13" fillId="7" borderId="17" xfId="55" applyFont="1" applyFill="1" applyBorder="1" applyAlignment="1">
      <alignment horizontal="center"/>
      <protection/>
    </xf>
    <xf numFmtId="0" fontId="13" fillId="7" borderId="18" xfId="55" applyFont="1" applyFill="1" applyBorder="1" applyAlignment="1">
      <alignment horizontal="center"/>
      <protection/>
    </xf>
    <xf numFmtId="0" fontId="3" fillId="0" borderId="0" xfId="55" applyFont="1" applyAlignment="1">
      <alignment vertical="center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11" fillId="38" borderId="36" xfId="56" applyFont="1" applyFill="1" applyBorder="1" applyAlignment="1">
      <alignment horizontal="center" vertical="center" wrapText="1"/>
      <protection/>
    </xf>
    <xf numFmtId="0" fontId="11" fillId="38" borderId="18" xfId="56" applyFont="1" applyFill="1" applyBorder="1" applyAlignment="1">
      <alignment horizontal="center" vertical="center" wrapText="1"/>
      <protection/>
    </xf>
    <xf numFmtId="2" fontId="2" fillId="0" borderId="0" xfId="55" applyNumberFormat="1" applyFont="1" applyAlignment="1">
      <alignment horizontal="center"/>
      <protection/>
    </xf>
    <xf numFmtId="0" fontId="1" fillId="0" borderId="0" xfId="55" applyFont="1" applyAlignment="1">
      <alignment horizontal="center"/>
      <protection/>
    </xf>
    <xf numFmtId="0" fontId="3" fillId="0" borderId="0" xfId="55" applyFont="1" applyAlignment="1">
      <alignment horizontal="center" vertical="center"/>
      <protection/>
    </xf>
    <xf numFmtId="2" fontId="2" fillId="0" borderId="10" xfId="55" applyNumberFormat="1" applyFont="1" applyBorder="1" applyAlignment="1">
      <alignment horizontal="center" vertical="center" wrapText="1"/>
      <protection/>
    </xf>
    <xf numFmtId="2" fontId="2" fillId="0" borderId="13" xfId="55" applyNumberFormat="1" applyFont="1" applyBorder="1" applyAlignment="1">
      <alignment horizontal="center" vertical="center" wrapText="1"/>
      <protection/>
    </xf>
    <xf numFmtId="2" fontId="2" fillId="0" borderId="30" xfId="55" applyNumberFormat="1" applyFont="1" applyBorder="1" applyAlignment="1">
      <alignment horizontal="center" vertical="center" wrapText="1"/>
      <protection/>
    </xf>
    <xf numFmtId="2" fontId="2" fillId="0" borderId="19" xfId="55" applyNumberFormat="1" applyFont="1" applyBorder="1" applyAlignment="1">
      <alignment horizontal="center" vertical="center" wrapText="1"/>
      <protection/>
    </xf>
    <xf numFmtId="0" fontId="3" fillId="0" borderId="0" xfId="55" applyFont="1">
      <alignment/>
      <protection/>
    </xf>
    <xf numFmtId="0" fontId="11" fillId="38" borderId="17" xfId="56" applyFont="1" applyFill="1" applyBorder="1" applyAlignment="1">
      <alignment horizontal="center" vertical="center" wrapText="1"/>
      <protection/>
    </xf>
    <xf numFmtId="2" fontId="2" fillId="0" borderId="20" xfId="55" applyNumberFormat="1" applyFont="1" applyBorder="1" applyAlignment="1">
      <alignment horizontal="center" vertical="center" wrapText="1"/>
      <protection/>
    </xf>
    <xf numFmtId="2" fontId="2" fillId="0" borderId="37" xfId="55" applyNumberFormat="1" applyFont="1" applyBorder="1" applyAlignment="1">
      <alignment horizontal="center" vertical="center" wrapText="1"/>
      <protection/>
    </xf>
    <xf numFmtId="2" fontId="2" fillId="0" borderId="33" xfId="55" applyNumberFormat="1" applyFont="1" applyBorder="1" applyAlignment="1">
      <alignment horizontal="center" vertical="center" wrapText="1"/>
      <protection/>
    </xf>
    <xf numFmtId="2" fontId="2" fillId="0" borderId="38" xfId="55" applyNumberFormat="1" applyFont="1" applyBorder="1" applyAlignment="1">
      <alignment horizontal="center" vertical="center" wrapText="1"/>
      <protection/>
    </xf>
    <xf numFmtId="2" fontId="2" fillId="0" borderId="0" xfId="55" applyNumberFormat="1" applyFont="1" applyBorder="1" applyAlignment="1">
      <alignment horizontal="center" vertical="center" wrapText="1"/>
      <protection/>
    </xf>
    <xf numFmtId="2" fontId="2" fillId="0" borderId="34" xfId="55" applyNumberFormat="1" applyFont="1" applyBorder="1" applyAlignment="1">
      <alignment horizontal="center" vertical="center" wrapText="1"/>
      <protection/>
    </xf>
    <xf numFmtId="0" fontId="13" fillId="7" borderId="17" xfId="0" applyFont="1" applyFill="1" applyBorder="1" applyAlignment="1">
      <alignment horizontal="center"/>
    </xf>
    <xf numFmtId="0" fontId="13" fillId="7" borderId="18" xfId="0" applyFont="1" applyFill="1" applyBorder="1" applyAlignment="1">
      <alignment horizontal="center"/>
    </xf>
    <xf numFmtId="0" fontId="13" fillId="7" borderId="20" xfId="0" applyFont="1" applyFill="1" applyBorder="1" applyAlignment="1">
      <alignment horizontal="center" wrapText="1"/>
    </xf>
    <xf numFmtId="0" fontId="13" fillId="7" borderId="33" xfId="0" applyFont="1" applyFill="1" applyBorder="1" applyAlignment="1">
      <alignment horizontal="center" wrapText="1"/>
    </xf>
    <xf numFmtId="0" fontId="11" fillId="43" borderId="17" xfId="0" applyFont="1" applyFill="1" applyBorder="1" applyAlignment="1">
      <alignment horizontal="center" vertical="center" wrapText="1"/>
    </xf>
    <xf numFmtId="0" fontId="11" fillId="43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1" fillId="19" borderId="17" xfId="0" applyFont="1" applyFill="1" applyBorder="1" applyAlignment="1">
      <alignment horizontal="center" vertical="center"/>
    </xf>
    <xf numFmtId="0" fontId="11" fillId="19" borderId="18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43" borderId="10" xfId="0" applyFont="1" applyFill="1" applyBorder="1" applyAlignment="1">
      <alignment horizontal="center" vertical="center" wrapText="1"/>
    </xf>
    <xf numFmtId="0" fontId="9" fillId="19" borderId="38" xfId="56" applyFont="1" applyFill="1" applyBorder="1" applyAlignment="1">
      <alignment horizontal="center" vertical="center" wrapText="1"/>
      <protection/>
    </xf>
    <xf numFmtId="0" fontId="9" fillId="19" borderId="0" xfId="56" applyFont="1" applyFill="1" applyBorder="1" applyAlignment="1">
      <alignment horizontal="center" vertical="center" wrapText="1"/>
      <protection/>
    </xf>
    <xf numFmtId="0" fontId="9" fillId="19" borderId="39" xfId="56" applyFont="1" applyFill="1" applyBorder="1" applyAlignment="1">
      <alignment horizontal="center" vertical="center" wrapText="1"/>
      <protection/>
    </xf>
    <xf numFmtId="0" fontId="9" fillId="19" borderId="17" xfId="56" applyFont="1" applyFill="1" applyBorder="1" applyAlignment="1">
      <alignment horizontal="center" vertical="center" wrapText="1"/>
      <protection/>
    </xf>
    <xf numFmtId="0" fontId="9" fillId="19" borderId="36" xfId="56" applyFont="1" applyFill="1" applyBorder="1" applyAlignment="1">
      <alignment horizontal="center" vertical="center" wrapText="1"/>
      <protection/>
    </xf>
    <xf numFmtId="0" fontId="9" fillId="19" borderId="18" xfId="56" applyFont="1" applyFill="1" applyBorder="1" applyAlignment="1">
      <alignment horizontal="center" vertical="center" wrapText="1"/>
      <protection/>
    </xf>
    <xf numFmtId="0" fontId="9" fillId="34" borderId="17" xfId="56" applyFont="1" applyFill="1" applyBorder="1" applyAlignment="1">
      <alignment horizontal="center" vertical="center" wrapText="1"/>
      <protection/>
    </xf>
    <xf numFmtId="0" fontId="9" fillId="34" borderId="18" xfId="56" applyFont="1" applyFill="1" applyBorder="1" applyAlignment="1">
      <alignment horizontal="center" vertical="center" wrapText="1"/>
      <protection/>
    </xf>
    <xf numFmtId="0" fontId="9" fillId="43" borderId="10" xfId="56" applyFont="1" applyFill="1" applyBorder="1" applyAlignment="1">
      <alignment horizontal="center" vertical="center" textRotation="90" wrapText="1"/>
      <protection/>
    </xf>
    <xf numFmtId="0" fontId="9" fillId="19" borderId="40" xfId="56" applyFont="1" applyFill="1" applyBorder="1" applyAlignment="1">
      <alignment horizontal="center" vertical="center" wrapText="1"/>
      <protection/>
    </xf>
    <xf numFmtId="0" fontId="9" fillId="19" borderId="41" xfId="56" applyFont="1" applyFill="1" applyBorder="1" applyAlignment="1">
      <alignment horizontal="center" vertical="center" wrapText="1"/>
      <protection/>
    </xf>
    <xf numFmtId="0" fontId="9" fillId="19" borderId="42" xfId="56" applyFont="1" applyFill="1" applyBorder="1" applyAlignment="1">
      <alignment horizontal="center" vertical="center" wrapText="1"/>
      <protection/>
    </xf>
    <xf numFmtId="0" fontId="9" fillId="20" borderId="13" xfId="56" applyFont="1" applyFill="1" applyBorder="1" applyAlignment="1">
      <alignment horizontal="center" vertical="center" textRotation="90" wrapText="1"/>
      <protection/>
    </xf>
    <xf numFmtId="0" fontId="9" fillId="20" borderId="30" xfId="56" applyFont="1" applyFill="1" applyBorder="1" applyAlignment="1">
      <alignment horizontal="center" vertical="center" textRotation="90" wrapText="1"/>
      <protection/>
    </xf>
    <xf numFmtId="0" fontId="9" fillId="20" borderId="19" xfId="56" applyFont="1" applyFill="1" applyBorder="1" applyAlignment="1">
      <alignment horizontal="center" vertical="center" textRotation="90" wrapText="1"/>
      <protection/>
    </xf>
    <xf numFmtId="0" fontId="2" fillId="0" borderId="0" xfId="56" applyFont="1" applyAlignment="1">
      <alignment horizontal="right" vertical="center" wrapText="1"/>
      <protection/>
    </xf>
    <xf numFmtId="0" fontId="2" fillId="0" borderId="10" xfId="56" applyFont="1" applyBorder="1" applyAlignment="1">
      <alignment horizontal="center" vertical="center" textRotation="90" wrapText="1"/>
      <protection/>
    </xf>
    <xf numFmtId="0" fontId="2" fillId="0" borderId="20" xfId="56" applyFont="1" applyBorder="1" applyAlignment="1">
      <alignment horizontal="center" vertical="center" wrapText="1"/>
      <protection/>
    </xf>
    <xf numFmtId="0" fontId="2" fillId="0" borderId="37" xfId="56" applyFont="1" applyBorder="1" applyAlignment="1">
      <alignment horizontal="center" vertical="center" wrapText="1"/>
      <protection/>
    </xf>
    <xf numFmtId="0" fontId="2" fillId="0" borderId="33" xfId="56" applyFont="1" applyBorder="1" applyAlignment="1">
      <alignment horizontal="center" vertical="center" wrapText="1"/>
      <protection/>
    </xf>
    <xf numFmtId="0" fontId="9" fillId="43" borderId="13" xfId="56" applyFont="1" applyFill="1" applyBorder="1" applyAlignment="1">
      <alignment horizontal="center" vertical="center" textRotation="90" wrapText="1"/>
      <protection/>
    </xf>
    <xf numFmtId="0" fontId="9" fillId="43" borderId="30" xfId="56" applyFont="1" applyFill="1" applyBorder="1" applyAlignment="1">
      <alignment horizontal="center" vertical="center" textRotation="90" wrapText="1"/>
      <protection/>
    </xf>
    <xf numFmtId="49" fontId="2" fillId="0" borderId="13" xfId="56" applyNumberFormat="1" applyFont="1" applyBorder="1" applyAlignment="1">
      <alignment horizontal="center" vertical="center" textRotation="90" wrapText="1"/>
      <protection/>
    </xf>
    <xf numFmtId="49" fontId="2" fillId="0" borderId="30" xfId="56" applyNumberFormat="1" applyFont="1" applyBorder="1" applyAlignment="1">
      <alignment horizontal="center" vertical="center" textRotation="90" wrapText="1"/>
      <protection/>
    </xf>
    <xf numFmtId="49" fontId="2" fillId="0" borderId="19" xfId="56" applyNumberFormat="1" applyFont="1" applyBorder="1" applyAlignment="1">
      <alignment horizontal="center" vertical="center" textRotation="90" wrapText="1"/>
      <protection/>
    </xf>
    <xf numFmtId="0" fontId="2" fillId="0" borderId="10" xfId="56" applyFont="1" applyBorder="1" applyAlignment="1">
      <alignment horizontal="center" vertical="center" wrapText="1"/>
      <protection/>
    </xf>
    <xf numFmtId="0" fontId="1" fillId="0" borderId="0" xfId="56" applyFont="1" applyAlignment="1">
      <alignment horizontal="center" vertical="center" wrapText="1"/>
      <protection/>
    </xf>
    <xf numFmtId="0" fontId="2" fillId="0" borderId="0" xfId="56" applyFont="1" applyAlignment="1">
      <alignment horizontal="center" vertical="center" wrapText="1"/>
      <protection/>
    </xf>
    <xf numFmtId="0" fontId="2" fillId="0" borderId="17" xfId="56" applyFont="1" applyBorder="1" applyAlignment="1">
      <alignment horizontal="center" vertical="center" wrapText="1"/>
      <protection/>
    </xf>
    <xf numFmtId="0" fontId="2" fillId="0" borderId="36" xfId="56" applyFont="1" applyBorder="1" applyAlignment="1">
      <alignment horizontal="center" vertical="center" wrapText="1"/>
      <protection/>
    </xf>
    <xf numFmtId="0" fontId="2" fillId="0" borderId="13" xfId="56" applyFont="1" applyBorder="1" applyAlignment="1">
      <alignment horizontal="center" vertical="center" textRotation="90" wrapText="1"/>
      <protection/>
    </xf>
    <xf numFmtId="0" fontId="2" fillId="0" borderId="30" xfId="56" applyFont="1" applyBorder="1" applyAlignment="1">
      <alignment horizontal="center" vertical="center" textRotation="90" wrapText="1"/>
      <protection/>
    </xf>
    <xf numFmtId="0" fontId="2" fillId="0" borderId="19" xfId="56" applyFont="1" applyBorder="1" applyAlignment="1">
      <alignment horizontal="center" vertical="center" textRotation="90" wrapText="1"/>
      <protection/>
    </xf>
    <xf numFmtId="0" fontId="9" fillId="33" borderId="10" xfId="56" applyFont="1" applyFill="1" applyBorder="1" applyAlignment="1">
      <alignment horizontal="center" vertical="center" textRotation="90" wrapText="1"/>
      <protection/>
    </xf>
    <xf numFmtId="0" fontId="9" fillId="33" borderId="30" xfId="56" applyFont="1" applyFill="1" applyBorder="1" applyAlignment="1">
      <alignment horizontal="center" vertical="center" textRotation="90"/>
      <protection/>
    </xf>
    <xf numFmtId="0" fontId="9" fillId="33" borderId="19" xfId="56" applyFont="1" applyFill="1" applyBorder="1" applyAlignment="1">
      <alignment horizontal="center" vertical="center" textRotation="90"/>
      <protection/>
    </xf>
    <xf numFmtId="0" fontId="6" fillId="0" borderId="17" xfId="56" applyFont="1" applyBorder="1" applyAlignment="1">
      <alignment horizontal="center" vertical="center" wrapText="1"/>
      <protection/>
    </xf>
    <xf numFmtId="0" fontId="6" fillId="0" borderId="18" xfId="56" applyFont="1" applyBorder="1" applyAlignment="1">
      <alignment horizontal="center" vertical="center" wrapText="1"/>
      <protection/>
    </xf>
    <xf numFmtId="0" fontId="3" fillId="0" borderId="10" xfId="56" applyNumberFormat="1" applyFont="1" applyBorder="1" applyAlignment="1">
      <alignment horizontal="center" vertical="center" wrapText="1"/>
      <protection/>
    </xf>
    <xf numFmtId="0" fontId="9" fillId="33" borderId="13" xfId="56" applyFont="1" applyFill="1" applyBorder="1" applyAlignment="1">
      <alignment horizontal="center" vertical="center" textRotation="90" wrapText="1"/>
      <protection/>
    </xf>
    <xf numFmtId="0" fontId="9" fillId="33" borderId="30" xfId="56" applyFont="1" applyFill="1" applyBorder="1" applyAlignment="1">
      <alignment horizontal="center" vertical="center" textRotation="90" wrapText="1"/>
      <protection/>
    </xf>
    <xf numFmtId="0" fontId="9" fillId="33" borderId="19" xfId="56" applyFont="1" applyFill="1" applyBorder="1" applyAlignment="1">
      <alignment horizontal="center" vertical="center" textRotation="90" wrapText="1"/>
      <protection/>
    </xf>
    <xf numFmtId="0" fontId="9" fillId="40" borderId="13" xfId="56" applyFont="1" applyFill="1" applyBorder="1" applyAlignment="1">
      <alignment horizontal="center" textRotation="90" wrapText="1"/>
      <protection/>
    </xf>
    <xf numFmtId="0" fontId="9" fillId="40" borderId="19" xfId="56" applyFont="1" applyFill="1" applyBorder="1" applyAlignment="1">
      <alignment horizontal="center" textRotation="90" wrapText="1"/>
      <protection/>
    </xf>
    <xf numFmtId="0" fontId="2" fillId="0" borderId="0" xfId="56" applyNumberFormat="1" applyFont="1" applyAlignment="1">
      <alignment horizontal="right" vertical="center"/>
      <protection/>
    </xf>
    <xf numFmtId="0" fontId="1" fillId="0" borderId="0" xfId="56" applyNumberFormat="1" applyAlignment="1">
      <alignment horizontal="center" vertical="center"/>
      <protection/>
    </xf>
    <xf numFmtId="0" fontId="3" fillId="0" borderId="0" xfId="56" applyNumberFormat="1" applyFont="1" applyAlignment="1">
      <alignment horizontal="center" vertical="center"/>
      <protection/>
    </xf>
    <xf numFmtId="0" fontId="3" fillId="0" borderId="10" xfId="56" applyNumberFormat="1" applyFont="1" applyBorder="1" applyAlignment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Итоги" xfId="50"/>
    <cellStyle name="Контрольная ячейка" xfId="51"/>
    <cellStyle name="Название" xfId="52"/>
    <cellStyle name="Нейтральный" xfId="53"/>
    <cellStyle name="Обычный_Асиновский р. подг.к зиме" xfId="54"/>
    <cellStyle name="Обычный_План кап. ремонта  прил3 (Бланки)" xfId="55"/>
    <cellStyle name="Обычный_Томский котельные 2009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47"/>
  <sheetViews>
    <sheetView tabSelected="1" zoomScale="115" zoomScaleNormal="115" zoomScalePageLayoutView="0" workbookViewId="0" topLeftCell="A1">
      <selection activeCell="B2" sqref="B2:N2"/>
    </sheetView>
  </sheetViews>
  <sheetFormatPr defaultColWidth="14.57421875" defaultRowHeight="12.75"/>
  <cols>
    <col min="1" max="2" width="14.57421875" style="0" customWidth="1"/>
    <col min="3" max="3" width="14.57421875" style="171" customWidth="1"/>
    <col min="4" max="13" width="14.57421875" style="0" customWidth="1"/>
    <col min="14" max="14" width="17.00390625" style="0" customWidth="1"/>
  </cols>
  <sheetData>
    <row r="1" spans="1:15" ht="12.75">
      <c r="A1" s="21"/>
      <c r="B1" s="21"/>
      <c r="C1" s="169"/>
      <c r="D1" s="21"/>
      <c r="E1" s="21"/>
      <c r="F1" s="21"/>
      <c r="G1" s="21"/>
      <c r="H1" s="21"/>
      <c r="I1" s="21"/>
      <c r="J1" s="21"/>
      <c r="K1" s="21"/>
      <c r="L1" s="21"/>
      <c r="M1" s="278" t="s">
        <v>82</v>
      </c>
      <c r="N1" s="278"/>
      <c r="O1" s="21"/>
    </row>
    <row r="2" spans="1:15" ht="12.75">
      <c r="A2" s="21"/>
      <c r="B2" s="279" t="s">
        <v>46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1"/>
    </row>
    <row r="3" spans="1:15" ht="12.75">
      <c r="A3" s="21"/>
      <c r="B3" s="279" t="s">
        <v>425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1"/>
    </row>
    <row r="4" spans="1:15" ht="12.75">
      <c r="A4" s="21"/>
      <c r="B4" s="279" t="s">
        <v>127</v>
      </c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1"/>
    </row>
    <row r="5" spans="1:15" ht="12.75">
      <c r="A5" s="21"/>
      <c r="B5" s="21"/>
      <c r="C5" s="169"/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  <c r="O5" s="21"/>
    </row>
    <row r="6" spans="1:15" ht="12.75">
      <c r="A6" s="282" t="s">
        <v>47</v>
      </c>
      <c r="B6" s="280" t="s">
        <v>128</v>
      </c>
      <c r="C6" s="280" t="s">
        <v>94</v>
      </c>
      <c r="D6" s="281" t="s">
        <v>92</v>
      </c>
      <c r="E6" s="281"/>
      <c r="F6" s="281"/>
      <c r="G6" s="281"/>
      <c r="H6" s="281"/>
      <c r="I6" s="281"/>
      <c r="J6" s="281"/>
      <c r="K6" s="281"/>
      <c r="L6" s="281"/>
      <c r="M6" s="281"/>
      <c r="N6" s="289" t="s">
        <v>95</v>
      </c>
      <c r="O6" s="292" t="s">
        <v>96</v>
      </c>
    </row>
    <row r="7" spans="1:15" ht="12.75">
      <c r="A7" s="283"/>
      <c r="B7" s="280"/>
      <c r="C7" s="280"/>
      <c r="D7" s="292" t="s">
        <v>129</v>
      </c>
      <c r="E7" s="281" t="s">
        <v>48</v>
      </c>
      <c r="F7" s="281"/>
      <c r="G7" s="295" t="s">
        <v>49</v>
      </c>
      <c r="H7" s="296"/>
      <c r="I7" s="297"/>
      <c r="J7" s="280" t="s">
        <v>53</v>
      </c>
      <c r="K7" s="280"/>
      <c r="L7" s="280" t="s">
        <v>130</v>
      </c>
      <c r="M7" s="280" t="s">
        <v>313</v>
      </c>
      <c r="N7" s="290"/>
      <c r="O7" s="293"/>
    </row>
    <row r="8" spans="1:15" ht="118.5" customHeight="1">
      <c r="A8" s="284"/>
      <c r="B8" s="280"/>
      <c r="C8" s="280"/>
      <c r="D8" s="294"/>
      <c r="E8" s="23" t="s">
        <v>131</v>
      </c>
      <c r="F8" s="23" t="s">
        <v>132</v>
      </c>
      <c r="G8" s="24" t="s">
        <v>93</v>
      </c>
      <c r="H8" s="25" t="s">
        <v>83</v>
      </c>
      <c r="I8" s="25" t="s">
        <v>308</v>
      </c>
      <c r="J8" s="24" t="s">
        <v>90</v>
      </c>
      <c r="K8" s="262" t="s">
        <v>91</v>
      </c>
      <c r="L8" s="280"/>
      <c r="M8" s="280"/>
      <c r="N8" s="291"/>
      <c r="O8" s="294"/>
    </row>
    <row r="9" spans="1:15" ht="12.75">
      <c r="A9" s="26"/>
      <c r="B9" s="27">
        <v>1</v>
      </c>
      <c r="C9" s="172">
        <v>2</v>
      </c>
      <c r="D9" s="27">
        <v>3</v>
      </c>
      <c r="E9" s="27">
        <v>4</v>
      </c>
      <c r="F9" s="27">
        <v>5</v>
      </c>
      <c r="G9" s="27">
        <v>6</v>
      </c>
      <c r="H9" s="27">
        <v>7</v>
      </c>
      <c r="I9" s="27">
        <v>8</v>
      </c>
      <c r="J9" s="27">
        <v>9</v>
      </c>
      <c r="K9" s="130">
        <v>10</v>
      </c>
      <c r="L9" s="27">
        <v>11</v>
      </c>
      <c r="M9" s="27">
        <v>12</v>
      </c>
      <c r="N9" s="27">
        <v>13</v>
      </c>
      <c r="O9" s="27">
        <v>14</v>
      </c>
    </row>
    <row r="10" spans="1:15" ht="24">
      <c r="A10" s="285" t="s">
        <v>50</v>
      </c>
      <c r="B10" s="173" t="s">
        <v>133</v>
      </c>
      <c r="C10" s="203">
        <f>'ф2 План КПР'!G47</f>
        <v>14142</v>
      </c>
      <c r="D10" s="28">
        <v>0</v>
      </c>
      <c r="E10" s="28">
        <f>'ф2 План КПР'!I33</f>
        <v>4600</v>
      </c>
      <c r="F10" s="28">
        <v>0</v>
      </c>
      <c r="G10" s="28">
        <f>'ф2 План КПР'!J47</f>
        <v>4392</v>
      </c>
      <c r="H10" s="28">
        <v>0</v>
      </c>
      <c r="I10" s="28">
        <v>0</v>
      </c>
      <c r="J10" s="28">
        <v>0</v>
      </c>
      <c r="K10" s="166">
        <v>0</v>
      </c>
      <c r="L10" s="28">
        <v>0</v>
      </c>
      <c r="M10" s="30">
        <f>'ф2 План КПР'!M47</f>
        <v>8992</v>
      </c>
      <c r="N10" s="26">
        <f>SUM(C10-M10)</f>
        <v>5150</v>
      </c>
      <c r="O10" s="28">
        <f aca="true" t="shared" si="0" ref="O10:O15">SUM(I10+K10)</f>
        <v>0</v>
      </c>
    </row>
    <row r="11" spans="1:15" ht="24">
      <c r="A11" s="286"/>
      <c r="B11" s="181" t="s">
        <v>134</v>
      </c>
      <c r="C11" s="203">
        <f>'ф2 План КПР'!G25</f>
        <v>314</v>
      </c>
      <c r="D11" s="30">
        <v>0</v>
      </c>
      <c r="E11" s="30">
        <v>0</v>
      </c>
      <c r="F11" s="30">
        <v>0</v>
      </c>
      <c r="G11" s="31">
        <f>'ф2 План КПР'!J25</f>
        <v>314</v>
      </c>
      <c r="H11" s="30">
        <v>0</v>
      </c>
      <c r="I11" s="30">
        <v>0</v>
      </c>
      <c r="J11" s="30">
        <v>0</v>
      </c>
      <c r="K11" s="35">
        <v>0</v>
      </c>
      <c r="L11" s="30">
        <v>0</v>
      </c>
      <c r="M11" s="30">
        <f>'ф2 План КПР'!M25</f>
        <v>314</v>
      </c>
      <c r="N11" s="26">
        <f aca="true" t="shared" si="1" ref="N11:N37">SUM(C11-M11)</f>
        <v>0</v>
      </c>
      <c r="O11" s="28">
        <f t="shared" si="0"/>
        <v>0</v>
      </c>
    </row>
    <row r="12" spans="1:15" ht="12.75">
      <c r="A12" s="286"/>
      <c r="B12" s="181" t="s">
        <v>135</v>
      </c>
      <c r="C12" s="186">
        <f>'ф2 План КПР'!G20</f>
        <v>1065.1660000000002</v>
      </c>
      <c r="D12" s="30">
        <v>0</v>
      </c>
      <c r="E12" s="30">
        <v>0</v>
      </c>
      <c r="F12" s="30">
        <v>0</v>
      </c>
      <c r="G12" s="30">
        <f>'ф2 План КПР'!J20</f>
        <v>1065.1660000000002</v>
      </c>
      <c r="H12" s="30">
        <v>0</v>
      </c>
      <c r="I12" s="30">
        <v>0</v>
      </c>
      <c r="J12" s="30">
        <v>0</v>
      </c>
      <c r="K12" s="35">
        <v>0</v>
      </c>
      <c r="L12" s="30">
        <v>0</v>
      </c>
      <c r="M12" s="30">
        <f>'ф2 План КПР'!M20</f>
        <v>1065.1660000000002</v>
      </c>
      <c r="N12" s="26">
        <f t="shared" si="1"/>
        <v>0</v>
      </c>
      <c r="O12" s="28">
        <f t="shared" si="0"/>
        <v>0</v>
      </c>
    </row>
    <row r="13" spans="1:15" ht="24">
      <c r="A13" s="286"/>
      <c r="B13" s="181" t="s">
        <v>136</v>
      </c>
      <c r="C13" s="186">
        <f>'ф2 План КПР'!G22</f>
        <v>800</v>
      </c>
      <c r="D13" s="30">
        <v>0</v>
      </c>
      <c r="E13" s="26">
        <v>0</v>
      </c>
      <c r="F13" s="30">
        <v>0</v>
      </c>
      <c r="G13" s="30">
        <f>'ф2 План КПР'!J22</f>
        <v>0</v>
      </c>
      <c r="H13" s="30">
        <v>0</v>
      </c>
      <c r="I13" s="26">
        <v>0</v>
      </c>
      <c r="J13" s="30">
        <v>0</v>
      </c>
      <c r="K13" s="35">
        <v>0</v>
      </c>
      <c r="L13" s="30">
        <v>0</v>
      </c>
      <c r="M13" s="30">
        <f>'ф2 План КПР'!M22</f>
        <v>0</v>
      </c>
      <c r="N13" s="26">
        <f t="shared" si="1"/>
        <v>800</v>
      </c>
      <c r="O13" s="28">
        <f t="shared" si="0"/>
        <v>0</v>
      </c>
    </row>
    <row r="14" spans="1:15" ht="24">
      <c r="A14" s="286"/>
      <c r="B14" s="181" t="s">
        <v>137</v>
      </c>
      <c r="C14" s="187">
        <f>'ф2 План КПР'!G32</f>
        <v>299</v>
      </c>
      <c r="D14" s="30">
        <v>0</v>
      </c>
      <c r="E14" s="30">
        <v>0</v>
      </c>
      <c r="F14" s="30">
        <v>0</v>
      </c>
      <c r="G14" s="30">
        <f>'ф2 План КПР'!J32</f>
        <v>0</v>
      </c>
      <c r="H14" s="30">
        <v>0</v>
      </c>
      <c r="I14" s="30">
        <v>0</v>
      </c>
      <c r="J14" s="30">
        <f>'ф2 План КПР'!K32</f>
        <v>299</v>
      </c>
      <c r="K14" s="35">
        <v>0</v>
      </c>
      <c r="L14" s="30">
        <v>0</v>
      </c>
      <c r="M14" s="30">
        <f>'ф2 План КПР'!M32</f>
        <v>299</v>
      </c>
      <c r="N14" s="26">
        <f t="shared" si="1"/>
        <v>0</v>
      </c>
      <c r="O14" s="28">
        <f t="shared" si="0"/>
        <v>0</v>
      </c>
    </row>
    <row r="15" spans="1:15" ht="12.75">
      <c r="A15" s="286"/>
      <c r="B15" s="181" t="s">
        <v>138</v>
      </c>
      <c r="C15" s="186">
        <f>'ф2 План КПР'!G29</f>
        <v>420</v>
      </c>
      <c r="D15" s="30">
        <v>0</v>
      </c>
      <c r="E15" s="30">
        <v>0</v>
      </c>
      <c r="F15" s="30">
        <v>0</v>
      </c>
      <c r="G15" s="26">
        <f>'ф2 План КПР'!J29</f>
        <v>420</v>
      </c>
      <c r="H15" s="30">
        <v>0</v>
      </c>
      <c r="I15" s="30">
        <v>0</v>
      </c>
      <c r="J15" s="30">
        <v>0</v>
      </c>
      <c r="K15" s="35">
        <v>0</v>
      </c>
      <c r="L15" s="30">
        <v>0</v>
      </c>
      <c r="M15" s="30">
        <f>'ф2 План КПР'!M29</f>
        <v>420</v>
      </c>
      <c r="N15" s="26">
        <f t="shared" si="1"/>
        <v>0</v>
      </c>
      <c r="O15" s="28">
        <f t="shared" si="0"/>
        <v>0</v>
      </c>
    </row>
    <row r="16" spans="1:15" ht="36">
      <c r="A16" s="287"/>
      <c r="B16" s="129" t="s">
        <v>139</v>
      </c>
      <c r="C16" s="170">
        <f>'ф2 План КПР'!G48</f>
        <v>17040.166</v>
      </c>
      <c r="D16" s="34">
        <f aca="true" t="shared" si="2" ref="D16:L16">SUM(D10:D15)</f>
        <v>0</v>
      </c>
      <c r="E16" s="34">
        <f t="shared" si="2"/>
        <v>4600</v>
      </c>
      <c r="F16" s="34">
        <f t="shared" si="2"/>
        <v>0</v>
      </c>
      <c r="G16" s="34">
        <f t="shared" si="2"/>
        <v>6191.166</v>
      </c>
      <c r="H16" s="34">
        <f t="shared" si="2"/>
        <v>0</v>
      </c>
      <c r="I16" s="34">
        <f t="shared" si="2"/>
        <v>0</v>
      </c>
      <c r="J16" s="34">
        <f t="shared" si="2"/>
        <v>299</v>
      </c>
      <c r="K16" s="34">
        <f t="shared" si="2"/>
        <v>0</v>
      </c>
      <c r="L16" s="34">
        <f t="shared" si="2"/>
        <v>0</v>
      </c>
      <c r="M16" s="34">
        <f aca="true" t="shared" si="3" ref="M16:M37">SUM(D16+E16+F16+G16+J16)</f>
        <v>11090.166000000001</v>
      </c>
      <c r="N16" s="34">
        <f t="shared" si="1"/>
        <v>5950</v>
      </c>
      <c r="O16" s="47">
        <f aca="true" t="shared" si="4" ref="O16:O38">SUM(I16+K16)</f>
        <v>0</v>
      </c>
    </row>
    <row r="17" spans="1:15" ht="24">
      <c r="A17" s="285" t="s">
        <v>140</v>
      </c>
      <c r="B17" s="173" t="s">
        <v>133</v>
      </c>
      <c r="C17" s="182">
        <f>'ф2 План КПР'!G85</f>
        <v>15925.7</v>
      </c>
      <c r="D17" s="28">
        <v>0</v>
      </c>
      <c r="E17" s="28">
        <f>'ф2 План КПР'!I85</f>
        <v>0</v>
      </c>
      <c r="F17" s="28">
        <v>0</v>
      </c>
      <c r="G17" s="28">
        <f>'ф2 План КПР'!J85</f>
        <v>1595</v>
      </c>
      <c r="H17" s="28">
        <v>0</v>
      </c>
      <c r="I17" s="28">
        <v>0</v>
      </c>
      <c r="J17" s="28">
        <v>0</v>
      </c>
      <c r="K17" s="29">
        <v>0</v>
      </c>
      <c r="L17" s="28">
        <v>0</v>
      </c>
      <c r="M17" s="30">
        <f t="shared" si="3"/>
        <v>1595</v>
      </c>
      <c r="N17" s="26">
        <f t="shared" si="1"/>
        <v>14330.7</v>
      </c>
      <c r="O17" s="28">
        <f t="shared" si="4"/>
        <v>0</v>
      </c>
    </row>
    <row r="18" spans="1:15" ht="24">
      <c r="A18" s="286"/>
      <c r="B18" s="181" t="s">
        <v>134</v>
      </c>
      <c r="C18" s="182">
        <f>'ф2 План КПР'!G70</f>
        <v>388.79999999999995</v>
      </c>
      <c r="D18" s="30">
        <v>0</v>
      </c>
      <c r="E18" s="30">
        <f>'ф2 План КПР'!I70</f>
        <v>261.57</v>
      </c>
      <c r="F18" s="30">
        <v>0</v>
      </c>
      <c r="G18" s="30">
        <f>'ф2 План КПР'!J70</f>
        <v>127.22999999999999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f t="shared" si="3"/>
        <v>388.79999999999995</v>
      </c>
      <c r="N18" s="26">
        <f t="shared" si="1"/>
        <v>0</v>
      </c>
      <c r="O18" s="28">
        <f t="shared" si="4"/>
        <v>0</v>
      </c>
    </row>
    <row r="19" spans="1:15" ht="12.75">
      <c r="A19" s="286"/>
      <c r="B19" s="181" t="s">
        <v>135</v>
      </c>
      <c r="C19" s="182">
        <f>'ф2 План КПР'!G73</f>
        <v>164</v>
      </c>
      <c r="D19" s="30">
        <v>0</v>
      </c>
      <c r="E19" s="30">
        <f>'ф2 План КПР'!I73</f>
        <v>98</v>
      </c>
      <c r="F19" s="26">
        <v>0</v>
      </c>
      <c r="G19" s="30">
        <f>'ф2 План КПР'!J73</f>
        <v>66</v>
      </c>
      <c r="H19" s="26">
        <v>0</v>
      </c>
      <c r="I19" s="30">
        <v>0</v>
      </c>
      <c r="J19" s="26">
        <v>0</v>
      </c>
      <c r="K19" s="30">
        <v>0</v>
      </c>
      <c r="L19" s="26">
        <v>0</v>
      </c>
      <c r="M19" s="30">
        <f t="shared" si="3"/>
        <v>164</v>
      </c>
      <c r="N19" s="26">
        <f t="shared" si="1"/>
        <v>0</v>
      </c>
      <c r="O19" s="28">
        <f t="shared" si="4"/>
        <v>0</v>
      </c>
    </row>
    <row r="20" spans="1:15" ht="24">
      <c r="A20" s="286"/>
      <c r="B20" s="181" t="s">
        <v>136</v>
      </c>
      <c r="C20" s="182">
        <f>'ф2 План КПР'!G62</f>
        <v>651.69</v>
      </c>
      <c r="D20" s="30">
        <v>0</v>
      </c>
      <c r="E20" s="30">
        <f>'ф2 План КПР'!I62</f>
        <v>102.06</v>
      </c>
      <c r="F20" s="26">
        <v>0</v>
      </c>
      <c r="G20" s="30">
        <f>'ф2 План КПР'!J62</f>
        <v>49.63</v>
      </c>
      <c r="H20" s="26">
        <v>0</v>
      </c>
      <c r="I20" s="30">
        <v>0</v>
      </c>
      <c r="J20" s="26">
        <v>0</v>
      </c>
      <c r="K20" s="30">
        <v>0</v>
      </c>
      <c r="L20" s="26">
        <v>0</v>
      </c>
      <c r="M20" s="30">
        <f t="shared" si="3"/>
        <v>151.69</v>
      </c>
      <c r="N20" s="26">
        <f t="shared" si="1"/>
        <v>500.00000000000006</v>
      </c>
      <c r="O20" s="28">
        <f t="shared" si="4"/>
        <v>0</v>
      </c>
    </row>
    <row r="21" spans="1:15" ht="24">
      <c r="A21" s="286"/>
      <c r="B21" s="181" t="s">
        <v>137</v>
      </c>
      <c r="C21" s="182">
        <f>'ф2 План КПР'!G59</f>
        <v>1788.5900000000001</v>
      </c>
      <c r="D21" s="30">
        <v>0</v>
      </c>
      <c r="E21" s="30">
        <f>'ф2 План КПР'!I59</f>
        <v>181.62</v>
      </c>
      <c r="F21" s="26">
        <v>0</v>
      </c>
      <c r="G21" s="33">
        <f>'ф2 План КПР'!J59</f>
        <v>1606.9700000000003</v>
      </c>
      <c r="H21" s="26">
        <v>0</v>
      </c>
      <c r="I21" s="30">
        <v>0</v>
      </c>
      <c r="J21" s="26">
        <v>0</v>
      </c>
      <c r="K21" s="35">
        <v>0</v>
      </c>
      <c r="L21" s="26">
        <v>0</v>
      </c>
      <c r="M21" s="30">
        <f t="shared" si="3"/>
        <v>1788.5900000000001</v>
      </c>
      <c r="N21" s="26">
        <f t="shared" si="1"/>
        <v>0</v>
      </c>
      <c r="O21" s="28">
        <f t="shared" si="4"/>
        <v>0</v>
      </c>
    </row>
    <row r="22" spans="1:15" ht="12.75">
      <c r="A22" s="286"/>
      <c r="B22" s="181" t="s">
        <v>138</v>
      </c>
      <c r="C22" s="182">
        <f>'ф2 План КПР'!G66</f>
        <v>394.29</v>
      </c>
      <c r="D22" s="30">
        <v>0</v>
      </c>
      <c r="E22" s="30">
        <f>'ф2 План КПР'!I66</f>
        <v>265.26</v>
      </c>
      <c r="F22" s="26">
        <v>0</v>
      </c>
      <c r="G22" s="30">
        <f>'ф2 План КПР'!J66</f>
        <v>129.03</v>
      </c>
      <c r="H22" s="26">
        <v>0</v>
      </c>
      <c r="I22" s="30">
        <v>0</v>
      </c>
      <c r="J22" s="30">
        <v>0</v>
      </c>
      <c r="K22" s="30">
        <v>0</v>
      </c>
      <c r="L22" s="26">
        <v>0</v>
      </c>
      <c r="M22" s="30">
        <f t="shared" si="3"/>
        <v>394.28999999999996</v>
      </c>
      <c r="N22" s="26">
        <f t="shared" si="1"/>
        <v>5.684341886080802E-14</v>
      </c>
      <c r="O22" s="28">
        <f t="shared" si="4"/>
        <v>0</v>
      </c>
    </row>
    <row r="23" spans="1:15" ht="36">
      <c r="A23" s="287"/>
      <c r="B23" s="129" t="s">
        <v>139</v>
      </c>
      <c r="C23" s="170">
        <f>SUM(C17:C22)</f>
        <v>19313.07</v>
      </c>
      <c r="D23" s="34">
        <f aca="true" t="shared" si="5" ref="D23:L23">SUM(D17:D22)</f>
        <v>0</v>
      </c>
      <c r="E23" s="34">
        <f t="shared" si="5"/>
        <v>908.51</v>
      </c>
      <c r="F23" s="34">
        <f t="shared" si="5"/>
        <v>0</v>
      </c>
      <c r="G23" s="34">
        <f t="shared" si="5"/>
        <v>3573.8600000000006</v>
      </c>
      <c r="H23" s="34">
        <f t="shared" si="5"/>
        <v>0</v>
      </c>
      <c r="I23" s="34">
        <f t="shared" si="5"/>
        <v>0</v>
      </c>
      <c r="J23" s="34">
        <f t="shared" si="5"/>
        <v>0</v>
      </c>
      <c r="K23" s="34">
        <f t="shared" si="5"/>
        <v>0</v>
      </c>
      <c r="L23" s="34">
        <f t="shared" si="5"/>
        <v>0</v>
      </c>
      <c r="M23" s="34">
        <f t="shared" si="3"/>
        <v>4482.370000000001</v>
      </c>
      <c r="N23" s="34">
        <f t="shared" si="1"/>
        <v>14830.699999999999</v>
      </c>
      <c r="O23" s="47">
        <f t="shared" si="4"/>
        <v>0</v>
      </c>
    </row>
    <row r="24" spans="1:15" ht="24">
      <c r="A24" s="285" t="s">
        <v>141</v>
      </c>
      <c r="B24" s="173" t="s">
        <v>133</v>
      </c>
      <c r="C24" s="203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63">
        <v>0</v>
      </c>
      <c r="J24" s="28">
        <v>0</v>
      </c>
      <c r="K24" s="29">
        <v>0</v>
      </c>
      <c r="L24" s="28">
        <v>0</v>
      </c>
      <c r="M24" s="30">
        <f t="shared" si="3"/>
        <v>0</v>
      </c>
      <c r="N24" s="26">
        <f t="shared" si="1"/>
        <v>0</v>
      </c>
      <c r="O24" s="263">
        <f t="shared" si="4"/>
        <v>0</v>
      </c>
    </row>
    <row r="25" spans="1:15" ht="24">
      <c r="A25" s="286"/>
      <c r="B25" s="181" t="s">
        <v>134</v>
      </c>
      <c r="C25" s="182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5">
        <v>0</v>
      </c>
      <c r="J25" s="30">
        <v>0</v>
      </c>
      <c r="K25" s="30">
        <v>0</v>
      </c>
      <c r="L25" s="30">
        <v>0</v>
      </c>
      <c r="M25" s="30">
        <f t="shared" si="3"/>
        <v>0</v>
      </c>
      <c r="N25" s="26">
        <f t="shared" si="1"/>
        <v>0</v>
      </c>
      <c r="O25" s="263">
        <f t="shared" si="4"/>
        <v>0</v>
      </c>
    </row>
    <row r="26" spans="1:15" ht="12.75">
      <c r="A26" s="286"/>
      <c r="B26" s="181" t="s">
        <v>135</v>
      </c>
      <c r="C26" s="186">
        <f>'ф2 План КПР'!G51</f>
        <v>1384</v>
      </c>
      <c r="D26" s="30">
        <v>0</v>
      </c>
      <c r="E26" s="30">
        <v>0</v>
      </c>
      <c r="F26" s="30">
        <v>0</v>
      </c>
      <c r="G26" s="30">
        <f>'ф2 План КПР'!J51</f>
        <v>1384</v>
      </c>
      <c r="H26" s="30">
        <v>0</v>
      </c>
      <c r="I26" s="35">
        <v>0</v>
      </c>
      <c r="J26" s="30">
        <v>0</v>
      </c>
      <c r="K26" s="30">
        <v>0</v>
      </c>
      <c r="L26" s="30">
        <v>0</v>
      </c>
      <c r="M26" s="30">
        <f>SUM(D26+E26+F26+G26+J26)</f>
        <v>1384</v>
      </c>
      <c r="N26" s="26">
        <f>SUM(C26-M26)</f>
        <v>0</v>
      </c>
      <c r="O26" s="263">
        <f>SUM(I26+K26)</f>
        <v>0</v>
      </c>
    </row>
    <row r="27" spans="1:15" ht="24">
      <c r="A27" s="286"/>
      <c r="B27" s="181" t="s">
        <v>136</v>
      </c>
      <c r="C27" s="182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5">
        <v>0</v>
      </c>
      <c r="J27" s="30">
        <v>0</v>
      </c>
      <c r="K27" s="30">
        <v>0</v>
      </c>
      <c r="L27" s="30">
        <v>0</v>
      </c>
      <c r="M27" s="30">
        <f t="shared" si="3"/>
        <v>0</v>
      </c>
      <c r="N27" s="26">
        <f t="shared" si="1"/>
        <v>0</v>
      </c>
      <c r="O27" s="263">
        <f t="shared" si="4"/>
        <v>0</v>
      </c>
    </row>
    <row r="28" spans="1:15" ht="24">
      <c r="A28" s="286"/>
      <c r="B28" s="181" t="s">
        <v>137</v>
      </c>
      <c r="C28" s="182">
        <f>'ф2 План КПР'!G53</f>
        <v>160</v>
      </c>
      <c r="D28" s="35">
        <v>0</v>
      </c>
      <c r="E28" s="35">
        <v>0</v>
      </c>
      <c r="F28" s="35">
        <v>0</v>
      </c>
      <c r="G28" s="30">
        <v>0</v>
      </c>
      <c r="H28" s="30">
        <v>0</v>
      </c>
      <c r="I28" s="35">
        <v>0</v>
      </c>
      <c r="J28" s="35">
        <f>'ф2 План КПР'!K53</f>
        <v>160</v>
      </c>
      <c r="K28" s="35">
        <v>0</v>
      </c>
      <c r="L28" s="36">
        <v>0</v>
      </c>
      <c r="M28" s="30">
        <f t="shared" si="3"/>
        <v>160</v>
      </c>
      <c r="N28" s="26">
        <f>SUM(C28-M28)</f>
        <v>0</v>
      </c>
      <c r="O28" s="263">
        <v>0</v>
      </c>
    </row>
    <row r="29" spans="1:15" ht="12.75">
      <c r="A29" s="286"/>
      <c r="B29" s="181" t="s">
        <v>138</v>
      </c>
      <c r="C29" s="182">
        <v>0</v>
      </c>
      <c r="D29" s="30">
        <v>0</v>
      </c>
      <c r="E29" s="30">
        <v>0</v>
      </c>
      <c r="F29" s="30">
        <v>0</v>
      </c>
      <c r="G29" s="26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f t="shared" si="3"/>
        <v>0</v>
      </c>
      <c r="N29" s="26">
        <f t="shared" si="1"/>
        <v>0</v>
      </c>
      <c r="O29" s="28">
        <f t="shared" si="4"/>
        <v>0</v>
      </c>
    </row>
    <row r="30" spans="1:15" ht="36">
      <c r="A30" s="287"/>
      <c r="B30" s="129" t="s">
        <v>139</v>
      </c>
      <c r="C30" s="170">
        <f>'ф2 План КПР'!G54</f>
        <v>1544</v>
      </c>
      <c r="D30" s="34">
        <f aca="true" t="shared" si="6" ref="D30:L30">SUM(D24:D29)</f>
        <v>0</v>
      </c>
      <c r="E30" s="34">
        <f t="shared" si="6"/>
        <v>0</v>
      </c>
      <c r="F30" s="34">
        <f t="shared" si="6"/>
        <v>0</v>
      </c>
      <c r="G30" s="34">
        <f t="shared" si="6"/>
        <v>1384</v>
      </c>
      <c r="H30" s="34">
        <f t="shared" si="6"/>
        <v>0</v>
      </c>
      <c r="I30" s="34">
        <f t="shared" si="6"/>
        <v>0</v>
      </c>
      <c r="J30" s="34">
        <f t="shared" si="6"/>
        <v>160</v>
      </c>
      <c r="K30" s="34">
        <f t="shared" si="6"/>
        <v>0</v>
      </c>
      <c r="L30" s="34">
        <f t="shared" si="6"/>
        <v>0</v>
      </c>
      <c r="M30" s="34">
        <f t="shared" si="3"/>
        <v>1544</v>
      </c>
      <c r="N30" s="34">
        <f t="shared" si="1"/>
        <v>0</v>
      </c>
      <c r="O30" s="47">
        <f t="shared" si="4"/>
        <v>0</v>
      </c>
    </row>
    <row r="31" spans="1:15" ht="12.75">
      <c r="A31" s="285" t="s">
        <v>52</v>
      </c>
      <c r="B31" s="173" t="s">
        <v>133</v>
      </c>
      <c r="C31" s="182">
        <f>'ф2 План КПР'!G91</f>
        <v>1500</v>
      </c>
      <c r="D31" s="28">
        <v>0</v>
      </c>
      <c r="E31" s="28">
        <v>0</v>
      </c>
      <c r="F31" s="28">
        <v>0</v>
      </c>
      <c r="G31" s="28">
        <f>'ф2 План КПР'!J91</f>
        <v>1500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30">
        <f t="shared" si="3"/>
        <v>1500</v>
      </c>
      <c r="N31" s="26">
        <f t="shared" si="1"/>
        <v>0</v>
      </c>
      <c r="O31" s="28">
        <f t="shared" si="4"/>
        <v>0</v>
      </c>
    </row>
    <row r="32" spans="1:15" ht="12.75">
      <c r="A32" s="286"/>
      <c r="B32" s="181" t="s">
        <v>134</v>
      </c>
      <c r="C32" s="182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f t="shared" si="3"/>
        <v>0</v>
      </c>
      <c r="N32" s="26">
        <f t="shared" si="1"/>
        <v>0</v>
      </c>
      <c r="O32" s="28">
        <f t="shared" si="4"/>
        <v>0</v>
      </c>
    </row>
    <row r="33" spans="1:15" ht="12.75">
      <c r="A33" s="286"/>
      <c r="B33" s="181" t="s">
        <v>135</v>
      </c>
      <c r="C33" s="182">
        <f>'ф2 План КПР'!G89</f>
        <v>200</v>
      </c>
      <c r="D33" s="30">
        <v>0</v>
      </c>
      <c r="E33" s="30">
        <v>0</v>
      </c>
      <c r="F33" s="30">
        <v>0</v>
      </c>
      <c r="G33" s="26">
        <f>'ф2 План КПР'!J89</f>
        <v>200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f t="shared" si="3"/>
        <v>200</v>
      </c>
      <c r="N33" s="26">
        <f t="shared" si="1"/>
        <v>0</v>
      </c>
      <c r="O33" s="28">
        <f t="shared" si="4"/>
        <v>0</v>
      </c>
    </row>
    <row r="34" spans="1:15" ht="12.75">
      <c r="A34" s="286"/>
      <c r="B34" s="181" t="s">
        <v>136</v>
      </c>
      <c r="C34" s="182">
        <v>0</v>
      </c>
      <c r="D34" s="30">
        <v>0</v>
      </c>
      <c r="E34" s="26">
        <v>0</v>
      </c>
      <c r="F34" s="26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26">
        <v>0</v>
      </c>
      <c r="M34" s="30">
        <f t="shared" si="3"/>
        <v>0</v>
      </c>
      <c r="N34" s="26">
        <f t="shared" si="1"/>
        <v>0</v>
      </c>
      <c r="O34" s="28">
        <f t="shared" si="4"/>
        <v>0</v>
      </c>
    </row>
    <row r="35" spans="1:15" ht="12.75">
      <c r="A35" s="286"/>
      <c r="B35" s="181" t="s">
        <v>137</v>
      </c>
      <c r="C35" s="182">
        <v>0</v>
      </c>
      <c r="D35" s="30">
        <v>0</v>
      </c>
      <c r="E35" s="32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2">
        <v>0</v>
      </c>
      <c r="M35" s="30">
        <f t="shared" si="3"/>
        <v>0</v>
      </c>
      <c r="N35" s="26">
        <f t="shared" si="1"/>
        <v>0</v>
      </c>
      <c r="O35" s="28">
        <f t="shared" si="4"/>
        <v>0</v>
      </c>
    </row>
    <row r="36" spans="1:15" ht="12.75">
      <c r="A36" s="286"/>
      <c r="B36" s="181" t="s">
        <v>138</v>
      </c>
      <c r="C36" s="182">
        <v>0</v>
      </c>
      <c r="D36" s="30">
        <v>0</v>
      </c>
      <c r="E36" s="32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2">
        <v>0</v>
      </c>
      <c r="M36" s="34">
        <f t="shared" si="3"/>
        <v>0</v>
      </c>
      <c r="N36" s="26">
        <f t="shared" si="1"/>
        <v>0</v>
      </c>
      <c r="O36" s="28">
        <f t="shared" si="4"/>
        <v>0</v>
      </c>
    </row>
    <row r="37" spans="1:15" ht="36">
      <c r="A37" s="287"/>
      <c r="B37" s="129" t="s">
        <v>139</v>
      </c>
      <c r="C37" s="170">
        <f>'ф2 План КПР'!G92</f>
        <v>1700</v>
      </c>
      <c r="D37" s="37">
        <f aca="true" t="shared" si="7" ref="D37:L37">SUM(D31:D36)</f>
        <v>0</v>
      </c>
      <c r="E37" s="37">
        <f t="shared" si="7"/>
        <v>0</v>
      </c>
      <c r="F37" s="37">
        <f t="shared" si="7"/>
        <v>0</v>
      </c>
      <c r="G37" s="37">
        <f t="shared" si="7"/>
        <v>1700</v>
      </c>
      <c r="H37" s="37">
        <f t="shared" si="7"/>
        <v>0</v>
      </c>
      <c r="I37" s="37">
        <f t="shared" si="7"/>
        <v>0</v>
      </c>
      <c r="J37" s="37">
        <f t="shared" si="7"/>
        <v>0</v>
      </c>
      <c r="K37" s="37">
        <f t="shared" si="7"/>
        <v>0</v>
      </c>
      <c r="L37" s="37">
        <f t="shared" si="7"/>
        <v>0</v>
      </c>
      <c r="M37" s="34">
        <f t="shared" si="3"/>
        <v>1700</v>
      </c>
      <c r="N37" s="34">
        <f t="shared" si="1"/>
        <v>0</v>
      </c>
      <c r="O37" s="47">
        <f t="shared" si="4"/>
        <v>0</v>
      </c>
    </row>
    <row r="38" spans="1:15" ht="24.75" customHeight="1">
      <c r="A38" s="288" t="s">
        <v>142</v>
      </c>
      <c r="B38" s="288"/>
      <c r="C38" s="45">
        <f>C16+C23+C30+C37</f>
        <v>39597.236000000004</v>
      </c>
      <c r="D38" s="45">
        <f aca="true" t="shared" si="8" ref="D38:N38">D16+D23+D30+D37</f>
        <v>0</v>
      </c>
      <c r="E38" s="45">
        <f t="shared" si="8"/>
        <v>5508.51</v>
      </c>
      <c r="F38" s="45">
        <f t="shared" si="8"/>
        <v>0</v>
      </c>
      <c r="G38" s="45">
        <f t="shared" si="8"/>
        <v>12849.026000000002</v>
      </c>
      <c r="H38" s="45">
        <f t="shared" si="8"/>
        <v>0</v>
      </c>
      <c r="I38" s="45">
        <f t="shared" si="8"/>
        <v>0</v>
      </c>
      <c r="J38" s="45">
        <f t="shared" si="8"/>
        <v>459</v>
      </c>
      <c r="K38" s="45">
        <f t="shared" si="8"/>
        <v>0</v>
      </c>
      <c r="L38" s="45">
        <f t="shared" si="8"/>
        <v>0</v>
      </c>
      <c r="M38" s="45">
        <f>M16+M23+M30+M37</f>
        <v>18816.536</v>
      </c>
      <c r="N38" s="45">
        <f t="shared" si="8"/>
        <v>20780.699999999997</v>
      </c>
      <c r="O38" s="46">
        <f t="shared" si="4"/>
        <v>0</v>
      </c>
    </row>
    <row r="39" spans="1:15" ht="12.75">
      <c r="A39" s="21"/>
      <c r="B39" s="38"/>
      <c r="C39" s="169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5" ht="12.75">
      <c r="A40" s="21"/>
      <c r="B40" s="39"/>
      <c r="C40" s="39"/>
      <c r="D40" s="39"/>
      <c r="E40" s="39"/>
      <c r="F40" s="39"/>
      <c r="G40" s="39"/>
      <c r="H40" s="39"/>
      <c r="I40" s="40"/>
      <c r="J40" s="21"/>
      <c r="K40" s="21"/>
      <c r="L40" s="21"/>
      <c r="M40" s="21"/>
      <c r="N40" s="21"/>
      <c r="O40" s="21"/>
    </row>
    <row r="41" spans="1:15" ht="12.75">
      <c r="A41" s="21"/>
      <c r="B41" s="39"/>
      <c r="C41" s="41"/>
      <c r="D41" s="41"/>
      <c r="E41" s="41"/>
      <c r="F41" s="41"/>
      <c r="G41" s="41"/>
      <c r="H41" s="41"/>
      <c r="I41" s="21"/>
      <c r="J41" s="21"/>
      <c r="K41" s="21"/>
      <c r="L41" s="21"/>
      <c r="M41" s="21"/>
      <c r="N41" s="21"/>
      <c r="O41" s="21"/>
    </row>
    <row r="42" spans="1:15" ht="12.75">
      <c r="A42" s="21"/>
      <c r="B42" s="39"/>
      <c r="C42" s="39"/>
      <c r="D42" s="39"/>
      <c r="E42" s="39"/>
      <c r="F42" s="39"/>
      <c r="G42" s="39"/>
      <c r="H42" s="39"/>
      <c r="I42" s="40"/>
      <c r="J42" s="21"/>
      <c r="K42" s="21"/>
      <c r="L42" s="21"/>
      <c r="M42" s="21"/>
      <c r="N42" s="21"/>
      <c r="O42" s="21"/>
    </row>
    <row r="43" spans="1:15" ht="12.75">
      <c r="A43" s="21"/>
      <c r="B43" s="21"/>
      <c r="C43" s="169"/>
      <c r="E43" s="41"/>
      <c r="F43" s="41"/>
      <c r="G43" s="41"/>
      <c r="H43" s="41"/>
      <c r="I43" s="41"/>
      <c r="J43" s="41"/>
      <c r="K43" s="41"/>
      <c r="L43" s="41"/>
      <c r="M43" s="41"/>
      <c r="N43" s="21"/>
      <c r="O43" s="21"/>
    </row>
    <row r="44" spans="1:15" ht="12.75">
      <c r="A44" s="21"/>
      <c r="B44" s="21"/>
      <c r="C44" s="169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5" ht="12.75">
      <c r="A45" s="21"/>
      <c r="B45" s="21"/>
      <c r="C45" s="16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7" ht="12.75">
      <c r="B47" s="99"/>
    </row>
  </sheetData>
  <sheetProtection/>
  <mergeCells count="21">
    <mergeCell ref="O6:O8"/>
    <mergeCell ref="D7:D8"/>
    <mergeCell ref="E7:F7"/>
    <mergeCell ref="G7:I7"/>
    <mergeCell ref="J7:K7"/>
    <mergeCell ref="B6:B8"/>
    <mergeCell ref="A6:A8"/>
    <mergeCell ref="L7:L8"/>
    <mergeCell ref="A24:A30"/>
    <mergeCell ref="A31:A37"/>
    <mergeCell ref="A38:B38"/>
    <mergeCell ref="N6:N8"/>
    <mergeCell ref="M7:M8"/>
    <mergeCell ref="A10:A16"/>
    <mergeCell ref="A17:A23"/>
    <mergeCell ref="M1:N1"/>
    <mergeCell ref="B2:N2"/>
    <mergeCell ref="B3:N3"/>
    <mergeCell ref="B4:N4"/>
    <mergeCell ref="C6:C8"/>
    <mergeCell ref="D6:M6"/>
  </mergeCells>
  <printOptions/>
  <pageMargins left="0.24" right="0" top="0.5" bottom="0.56" header="0.28" footer="0.38"/>
  <pageSetup fitToHeight="1" fitToWidth="1"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zoomScale="80" zoomScaleNormal="80" zoomScalePageLayoutView="0" workbookViewId="0" topLeftCell="A1">
      <pane xSplit="10" ySplit="17" topLeftCell="K18" activePane="bottomRight" state="frozen"/>
      <selection pane="topLeft" activeCell="A1" sqref="A1"/>
      <selection pane="topRight" activeCell="K1" sqref="K1"/>
      <selection pane="bottomLeft" activeCell="A18" sqref="A18"/>
      <selection pane="bottomRight" activeCell="J20" sqref="J20"/>
    </sheetView>
  </sheetViews>
  <sheetFormatPr defaultColWidth="10.28125" defaultRowHeight="12.75"/>
  <cols>
    <col min="1" max="1" width="8.00390625" style="17" customWidth="1"/>
    <col min="2" max="2" width="21.421875" style="67" customWidth="1"/>
    <col min="3" max="3" width="15.00390625" style="67" customWidth="1"/>
    <col min="4" max="4" width="20.00390625" style="67" customWidth="1"/>
    <col min="5" max="5" width="24.00390625" style="95" customWidth="1"/>
    <col min="6" max="6" width="11.57421875" style="64" customWidth="1"/>
    <col min="7" max="7" width="16.57421875" style="66" customWidth="1"/>
    <col min="8" max="9" width="10.140625" style="66" customWidth="1"/>
    <col min="10" max="10" width="9.00390625" style="66" customWidth="1"/>
    <col min="11" max="11" width="9.140625" style="66" customWidth="1"/>
    <col min="12" max="12" width="8.7109375" style="66" customWidth="1"/>
    <col min="13" max="13" width="9.00390625" style="66" customWidth="1"/>
    <col min="14" max="14" width="10.421875" style="66" customWidth="1"/>
    <col min="15" max="16384" width="10.28125" style="17" customWidth="1"/>
  </cols>
  <sheetData>
    <row r="1" spans="7:14" ht="15.75">
      <c r="G1" s="325" t="s">
        <v>84</v>
      </c>
      <c r="H1" s="325"/>
      <c r="I1" s="325"/>
      <c r="J1" s="325"/>
      <c r="K1" s="325"/>
      <c r="L1" s="325"/>
      <c r="M1" s="325"/>
      <c r="N1" s="325"/>
    </row>
    <row r="2" ht="6.75" customHeight="1"/>
    <row r="3" spans="2:14" ht="15.75" hidden="1">
      <c r="B3" s="326" t="s">
        <v>62</v>
      </c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</row>
    <row r="4" spans="2:14" ht="15.75" customHeight="1" hidden="1">
      <c r="B4" s="327" t="s">
        <v>289</v>
      </c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</row>
    <row r="5" ht="15.75" hidden="1"/>
    <row r="6" spans="2:4" ht="15.75" hidden="1">
      <c r="B6" s="332" t="s">
        <v>70</v>
      </c>
      <c r="C6" s="332"/>
      <c r="D6" s="332"/>
    </row>
    <row r="7" spans="2:4" ht="18" customHeight="1" hidden="1">
      <c r="B7" s="319" t="s">
        <v>68</v>
      </c>
      <c r="C7" s="319"/>
      <c r="D7" s="319"/>
    </row>
    <row r="8" spans="2:4" ht="18.75" customHeight="1" hidden="1">
      <c r="B8" s="319" t="s">
        <v>69</v>
      </c>
      <c r="C8" s="319"/>
      <c r="D8" s="319"/>
    </row>
    <row r="9" spans="2:6" ht="18.75" hidden="1">
      <c r="B9" s="319" t="s">
        <v>117</v>
      </c>
      <c r="C9" s="319"/>
      <c r="D9" s="319"/>
      <c r="E9" s="96"/>
      <c r="F9" s="65"/>
    </row>
    <row r="10" spans="2:6" ht="18.75" hidden="1">
      <c r="B10" s="319" t="s">
        <v>118</v>
      </c>
      <c r="C10" s="319"/>
      <c r="D10" s="319"/>
      <c r="E10" s="96"/>
      <c r="F10" s="65"/>
    </row>
    <row r="11" ht="15.75" hidden="1"/>
    <row r="12" spans="1:14" ht="15.75" customHeight="1">
      <c r="A12" s="321" t="s">
        <v>71</v>
      </c>
      <c r="B12" s="321"/>
      <c r="C12" s="320" t="s">
        <v>309</v>
      </c>
      <c r="D12" s="320" t="s">
        <v>80</v>
      </c>
      <c r="E12" s="320" t="s">
        <v>81</v>
      </c>
      <c r="F12" s="321" t="s">
        <v>73</v>
      </c>
      <c r="G12" s="329" t="s">
        <v>72</v>
      </c>
      <c r="H12" s="334" t="s">
        <v>78</v>
      </c>
      <c r="I12" s="335"/>
      <c r="J12" s="335"/>
      <c r="K12" s="335"/>
      <c r="L12" s="335"/>
      <c r="M12" s="336"/>
      <c r="N12" s="328" t="s">
        <v>77</v>
      </c>
    </row>
    <row r="13" spans="1:14" ht="15.75">
      <c r="A13" s="321"/>
      <c r="B13" s="321"/>
      <c r="C13" s="320"/>
      <c r="D13" s="320"/>
      <c r="E13" s="320"/>
      <c r="F13" s="321"/>
      <c r="G13" s="330"/>
      <c r="H13" s="337"/>
      <c r="I13" s="338"/>
      <c r="J13" s="338"/>
      <c r="K13" s="338"/>
      <c r="L13" s="338"/>
      <c r="M13" s="339"/>
      <c r="N13" s="328"/>
    </row>
    <row r="14" spans="1:14" ht="15.75">
      <c r="A14" s="321"/>
      <c r="B14" s="321"/>
      <c r="C14" s="320"/>
      <c r="D14" s="320"/>
      <c r="E14" s="320"/>
      <c r="F14" s="321"/>
      <c r="G14" s="330"/>
      <c r="H14" s="328" t="s">
        <v>87</v>
      </c>
      <c r="I14" s="328" t="s">
        <v>74</v>
      </c>
      <c r="J14" s="328" t="s">
        <v>85</v>
      </c>
      <c r="K14" s="328" t="s">
        <v>75</v>
      </c>
      <c r="L14" s="328" t="s">
        <v>76</v>
      </c>
      <c r="M14" s="328" t="s">
        <v>79</v>
      </c>
      <c r="N14" s="328"/>
    </row>
    <row r="15" spans="1:14" ht="28.5" customHeight="1">
      <c r="A15" s="321"/>
      <c r="B15" s="321"/>
      <c r="C15" s="320"/>
      <c r="D15" s="320"/>
      <c r="E15" s="320"/>
      <c r="F15" s="321"/>
      <c r="G15" s="331"/>
      <c r="H15" s="328"/>
      <c r="I15" s="328"/>
      <c r="J15" s="328"/>
      <c r="K15" s="328"/>
      <c r="L15" s="328"/>
      <c r="M15" s="328"/>
      <c r="N15" s="328"/>
    </row>
    <row r="16" spans="1:14" ht="15" customHeight="1">
      <c r="A16" s="322">
        <v>1</v>
      </c>
      <c r="B16" s="322"/>
      <c r="C16" s="11">
        <v>2</v>
      </c>
      <c r="D16" s="11">
        <v>3</v>
      </c>
      <c r="E16" s="11">
        <v>4</v>
      </c>
      <c r="F16" s="11">
        <v>5</v>
      </c>
      <c r="G16" s="68">
        <v>6</v>
      </c>
      <c r="H16" s="68">
        <v>7</v>
      </c>
      <c r="I16" s="68">
        <v>8</v>
      </c>
      <c r="J16" s="68">
        <v>9</v>
      </c>
      <c r="K16" s="68">
        <v>10</v>
      </c>
      <c r="L16" s="68">
        <v>11</v>
      </c>
      <c r="M16" s="68">
        <v>12</v>
      </c>
      <c r="N16" s="68">
        <v>13</v>
      </c>
    </row>
    <row r="17" spans="1:14" ht="29.25" customHeight="1">
      <c r="A17" s="323" t="s">
        <v>68</v>
      </c>
      <c r="B17" s="324"/>
      <c r="C17" s="141"/>
      <c r="D17" s="142"/>
      <c r="E17" s="142"/>
      <c r="F17" s="142"/>
      <c r="G17" s="143"/>
      <c r="H17" s="143"/>
      <c r="I17" s="143"/>
      <c r="J17" s="143"/>
      <c r="K17" s="143"/>
      <c r="L17" s="143"/>
      <c r="M17" s="143"/>
      <c r="N17" s="143"/>
    </row>
    <row r="18" spans="1:14" ht="39" customHeight="1">
      <c r="A18" s="298" t="s">
        <v>170</v>
      </c>
      <c r="B18" s="252" t="s">
        <v>164</v>
      </c>
      <c r="C18" s="257" t="s">
        <v>165</v>
      </c>
      <c r="D18" s="131">
        <v>1.32</v>
      </c>
      <c r="E18" s="168" t="s">
        <v>349</v>
      </c>
      <c r="F18" s="167" t="s">
        <v>157</v>
      </c>
      <c r="G18" s="253">
        <v>765.166</v>
      </c>
      <c r="H18" s="253">
        <v>0</v>
      </c>
      <c r="I18" s="253">
        <v>0</v>
      </c>
      <c r="J18" s="253">
        <v>765.166</v>
      </c>
      <c r="K18" s="253">
        <v>0</v>
      </c>
      <c r="L18" s="253">
        <v>0</v>
      </c>
      <c r="M18" s="253">
        <f>H18+I18+J18+K18+L18</f>
        <v>765.166</v>
      </c>
      <c r="N18" s="258">
        <f>G18-J18</f>
        <v>0</v>
      </c>
    </row>
    <row r="19" spans="1:14" ht="69.75" customHeight="1">
      <c r="A19" s="299"/>
      <c r="B19" s="252" t="s">
        <v>350</v>
      </c>
      <c r="C19" s="257" t="s">
        <v>165</v>
      </c>
      <c r="D19" s="131">
        <v>25</v>
      </c>
      <c r="E19" s="168" t="s">
        <v>351</v>
      </c>
      <c r="F19" s="167" t="s">
        <v>157</v>
      </c>
      <c r="G19" s="253">
        <v>300</v>
      </c>
      <c r="H19" s="253">
        <v>0</v>
      </c>
      <c r="I19" s="253">
        <v>0</v>
      </c>
      <c r="J19" s="253">
        <v>300</v>
      </c>
      <c r="K19" s="253">
        <v>0</v>
      </c>
      <c r="L19" s="253">
        <v>0</v>
      </c>
      <c r="M19" s="253">
        <f>H19+I19+J19+K19+L19</f>
        <v>300</v>
      </c>
      <c r="N19" s="253">
        <f>G19-J19</f>
        <v>0</v>
      </c>
    </row>
    <row r="20" spans="1:14" s="77" customFormat="1" ht="28.5" customHeight="1">
      <c r="A20" s="317" t="s">
        <v>51</v>
      </c>
      <c r="B20" s="318"/>
      <c r="C20" s="101"/>
      <c r="D20" s="102"/>
      <c r="E20" s="103"/>
      <c r="F20" s="104"/>
      <c r="G20" s="259">
        <f aca="true" t="shared" si="0" ref="G20:N20">SUM(G18:G19)</f>
        <v>1065.1660000000002</v>
      </c>
      <c r="H20" s="259">
        <f t="shared" si="0"/>
        <v>0</v>
      </c>
      <c r="I20" s="259">
        <f t="shared" si="0"/>
        <v>0</v>
      </c>
      <c r="J20" s="259">
        <f t="shared" si="0"/>
        <v>1065.1660000000002</v>
      </c>
      <c r="K20" s="259">
        <f t="shared" si="0"/>
        <v>0</v>
      </c>
      <c r="L20" s="259">
        <f t="shared" si="0"/>
        <v>0</v>
      </c>
      <c r="M20" s="259">
        <f t="shared" si="0"/>
        <v>1065.1660000000002</v>
      </c>
      <c r="N20" s="259">
        <f t="shared" si="0"/>
        <v>0</v>
      </c>
    </row>
    <row r="21" spans="1:14" ht="98.25" customHeight="1">
      <c r="A21" s="206" t="s">
        <v>172</v>
      </c>
      <c r="B21" s="252" t="s">
        <v>295</v>
      </c>
      <c r="C21" s="257" t="s">
        <v>165</v>
      </c>
      <c r="D21" s="131" t="s">
        <v>297</v>
      </c>
      <c r="E21" s="168" t="s">
        <v>318</v>
      </c>
      <c r="F21" s="167" t="s">
        <v>242</v>
      </c>
      <c r="G21" s="253">
        <v>800</v>
      </c>
      <c r="H21" s="253">
        <v>0</v>
      </c>
      <c r="I21" s="253">
        <v>0</v>
      </c>
      <c r="J21" s="253">
        <v>0</v>
      </c>
      <c r="K21" s="253">
        <v>0</v>
      </c>
      <c r="L21" s="253">
        <v>0</v>
      </c>
      <c r="M21" s="253">
        <v>0</v>
      </c>
      <c r="N21" s="253">
        <f aca="true" t="shared" si="1" ref="N21:N28">G21-M21</f>
        <v>800</v>
      </c>
    </row>
    <row r="22" spans="1:14" s="77" customFormat="1" ht="36.75" customHeight="1">
      <c r="A22" s="317" t="s">
        <v>51</v>
      </c>
      <c r="B22" s="318"/>
      <c r="C22" s="101"/>
      <c r="D22" s="102"/>
      <c r="E22" s="103"/>
      <c r="F22" s="104"/>
      <c r="G22" s="259">
        <f aca="true" t="shared" si="2" ref="G22:M22">SUM(G21)</f>
        <v>800</v>
      </c>
      <c r="H22" s="259">
        <f t="shared" si="2"/>
        <v>0</v>
      </c>
      <c r="I22" s="259">
        <f t="shared" si="2"/>
        <v>0</v>
      </c>
      <c r="J22" s="259">
        <f t="shared" si="2"/>
        <v>0</v>
      </c>
      <c r="K22" s="259">
        <f t="shared" si="2"/>
        <v>0</v>
      </c>
      <c r="L22" s="259">
        <f t="shared" si="2"/>
        <v>0</v>
      </c>
      <c r="M22" s="259">
        <f t="shared" si="2"/>
        <v>0</v>
      </c>
      <c r="N22" s="259">
        <f t="shared" si="1"/>
        <v>800</v>
      </c>
    </row>
    <row r="23" spans="1:14" s="77" customFormat="1" ht="36.75" customHeight="1">
      <c r="A23" s="298" t="s">
        <v>239</v>
      </c>
      <c r="B23" s="252" t="s">
        <v>329</v>
      </c>
      <c r="C23" s="257" t="s">
        <v>165</v>
      </c>
      <c r="D23" s="131" t="s">
        <v>419</v>
      </c>
      <c r="E23" s="168" t="s">
        <v>258</v>
      </c>
      <c r="F23" s="167" t="s">
        <v>157</v>
      </c>
      <c r="G23" s="253">
        <v>214</v>
      </c>
      <c r="H23" s="253">
        <v>0</v>
      </c>
      <c r="I23" s="253">
        <v>0</v>
      </c>
      <c r="J23" s="253">
        <v>214</v>
      </c>
      <c r="K23" s="253">
        <v>0</v>
      </c>
      <c r="L23" s="253">
        <v>0</v>
      </c>
      <c r="M23" s="253">
        <f>H23+I23+J23+K23+L23</f>
        <v>214</v>
      </c>
      <c r="N23" s="253">
        <f t="shared" si="1"/>
        <v>0</v>
      </c>
    </row>
    <row r="24" spans="1:14" s="77" customFormat="1" ht="36.75" customHeight="1">
      <c r="A24" s="299"/>
      <c r="B24" s="252" t="s">
        <v>330</v>
      </c>
      <c r="C24" s="257" t="s">
        <v>165</v>
      </c>
      <c r="D24" s="131" t="s">
        <v>420</v>
      </c>
      <c r="E24" s="168" t="s">
        <v>258</v>
      </c>
      <c r="F24" s="167" t="s">
        <v>157</v>
      </c>
      <c r="G24" s="253">
        <v>100</v>
      </c>
      <c r="H24" s="253">
        <v>0</v>
      </c>
      <c r="I24" s="253">
        <v>0</v>
      </c>
      <c r="J24" s="253">
        <v>100</v>
      </c>
      <c r="K24" s="253">
        <v>0</v>
      </c>
      <c r="L24" s="253">
        <v>0</v>
      </c>
      <c r="M24" s="253">
        <f>H24+I24+J24+K24+L24</f>
        <v>100</v>
      </c>
      <c r="N24" s="253">
        <f t="shared" si="1"/>
        <v>0</v>
      </c>
    </row>
    <row r="25" spans="1:14" s="77" customFormat="1" ht="36.75" customHeight="1">
      <c r="A25" s="317" t="s">
        <v>51</v>
      </c>
      <c r="B25" s="318"/>
      <c r="C25" s="248"/>
      <c r="D25" s="113"/>
      <c r="E25" s="103"/>
      <c r="F25" s="104"/>
      <c r="G25" s="259">
        <f aca="true" t="shared" si="3" ref="G25:M25">G23+G24</f>
        <v>314</v>
      </c>
      <c r="H25" s="260">
        <f t="shared" si="3"/>
        <v>0</v>
      </c>
      <c r="I25" s="260">
        <f t="shared" si="3"/>
        <v>0</v>
      </c>
      <c r="J25" s="259">
        <f t="shared" si="3"/>
        <v>314</v>
      </c>
      <c r="K25" s="260">
        <f t="shared" si="3"/>
        <v>0</v>
      </c>
      <c r="L25" s="260">
        <f t="shared" si="3"/>
        <v>0</v>
      </c>
      <c r="M25" s="259">
        <f t="shared" si="3"/>
        <v>314</v>
      </c>
      <c r="N25" s="259">
        <f t="shared" si="1"/>
        <v>0</v>
      </c>
    </row>
    <row r="26" spans="1:14" s="77" customFormat="1" ht="66.75" customHeight="1">
      <c r="A26" s="298" t="s">
        <v>169</v>
      </c>
      <c r="B26" s="252" t="s">
        <v>363</v>
      </c>
      <c r="C26" s="257" t="s">
        <v>165</v>
      </c>
      <c r="D26" s="131" t="s">
        <v>331</v>
      </c>
      <c r="E26" s="168" t="s">
        <v>349</v>
      </c>
      <c r="F26" s="167" t="s">
        <v>157</v>
      </c>
      <c r="G26" s="253">
        <v>400</v>
      </c>
      <c r="H26" s="253">
        <v>0</v>
      </c>
      <c r="I26" s="253">
        <v>0</v>
      </c>
      <c r="J26" s="253">
        <v>400</v>
      </c>
      <c r="K26" s="253">
        <v>0</v>
      </c>
      <c r="L26" s="253">
        <v>0</v>
      </c>
      <c r="M26" s="253">
        <f>H26+I26+J26+K26</f>
        <v>400</v>
      </c>
      <c r="N26" s="253">
        <f t="shared" si="1"/>
        <v>0</v>
      </c>
    </row>
    <row r="27" spans="1:14" ht="78.75" customHeight="1">
      <c r="A27" s="314"/>
      <c r="B27" s="252" t="s">
        <v>298</v>
      </c>
      <c r="C27" s="257" t="s">
        <v>165</v>
      </c>
      <c r="D27" s="131" t="s">
        <v>331</v>
      </c>
      <c r="E27" s="168" t="s">
        <v>311</v>
      </c>
      <c r="F27" s="167" t="s">
        <v>157</v>
      </c>
      <c r="G27" s="253">
        <v>10</v>
      </c>
      <c r="H27" s="253">
        <v>0</v>
      </c>
      <c r="I27" s="253">
        <v>0</v>
      </c>
      <c r="J27" s="253">
        <v>10</v>
      </c>
      <c r="K27" s="253">
        <v>0</v>
      </c>
      <c r="L27" s="253">
        <v>0</v>
      </c>
      <c r="M27" s="253">
        <f>H27+I27+J27+K27</f>
        <v>10</v>
      </c>
      <c r="N27" s="253">
        <f t="shared" si="1"/>
        <v>0</v>
      </c>
    </row>
    <row r="28" spans="1:14" ht="89.25" customHeight="1">
      <c r="A28" s="299"/>
      <c r="B28" s="252" t="s">
        <v>299</v>
      </c>
      <c r="C28" s="257" t="s">
        <v>165</v>
      </c>
      <c r="D28" s="131" t="s">
        <v>312</v>
      </c>
      <c r="E28" s="168" t="s">
        <v>311</v>
      </c>
      <c r="F28" s="167" t="s">
        <v>157</v>
      </c>
      <c r="G28" s="253">
        <v>10</v>
      </c>
      <c r="H28" s="253">
        <v>0</v>
      </c>
      <c r="I28" s="253">
        <v>0</v>
      </c>
      <c r="J28" s="253">
        <v>10</v>
      </c>
      <c r="K28" s="253">
        <v>0</v>
      </c>
      <c r="L28" s="253">
        <v>0</v>
      </c>
      <c r="M28" s="253">
        <f>H28+I28+J28+K28</f>
        <v>10</v>
      </c>
      <c r="N28" s="253">
        <f t="shared" si="1"/>
        <v>0</v>
      </c>
    </row>
    <row r="29" spans="1:14" s="77" customFormat="1" ht="40.5" customHeight="1">
      <c r="A29" s="340" t="s">
        <v>51</v>
      </c>
      <c r="B29" s="341"/>
      <c r="C29" s="101"/>
      <c r="D29" s="105"/>
      <c r="E29" s="105"/>
      <c r="F29" s="106"/>
      <c r="G29" s="261">
        <f aca="true" t="shared" si="4" ref="G29:M29">SUM(G26:G28)</f>
        <v>420</v>
      </c>
      <c r="H29" s="261">
        <f t="shared" si="4"/>
        <v>0</v>
      </c>
      <c r="I29" s="261">
        <f t="shared" si="4"/>
        <v>0</v>
      </c>
      <c r="J29" s="261">
        <f t="shared" si="4"/>
        <v>420</v>
      </c>
      <c r="K29" s="261">
        <f t="shared" si="4"/>
        <v>0</v>
      </c>
      <c r="L29" s="261">
        <f t="shared" si="4"/>
        <v>0</v>
      </c>
      <c r="M29" s="261">
        <f t="shared" si="4"/>
        <v>420</v>
      </c>
      <c r="N29" s="261">
        <f>SUM(N26:N28)</f>
        <v>0</v>
      </c>
    </row>
    <row r="30" spans="1:14" ht="39.75" customHeight="1">
      <c r="A30" s="298" t="s">
        <v>168</v>
      </c>
      <c r="B30" s="252" t="s">
        <v>296</v>
      </c>
      <c r="C30" s="257" t="s">
        <v>165</v>
      </c>
      <c r="D30" s="131" t="s">
        <v>166</v>
      </c>
      <c r="E30" s="168" t="s">
        <v>291</v>
      </c>
      <c r="F30" s="167" t="s">
        <v>157</v>
      </c>
      <c r="G30" s="253">
        <v>49</v>
      </c>
      <c r="H30" s="253">
        <v>0</v>
      </c>
      <c r="I30" s="253">
        <v>0</v>
      </c>
      <c r="J30" s="253">
        <v>0</v>
      </c>
      <c r="K30" s="253">
        <v>49</v>
      </c>
      <c r="L30" s="253">
        <v>0</v>
      </c>
      <c r="M30" s="253">
        <v>49</v>
      </c>
      <c r="N30" s="253">
        <v>0</v>
      </c>
    </row>
    <row r="31" spans="1:14" ht="54.75" customHeight="1">
      <c r="A31" s="314"/>
      <c r="B31" s="252"/>
      <c r="C31" s="208"/>
      <c r="D31" s="131"/>
      <c r="E31" s="168" t="s">
        <v>292</v>
      </c>
      <c r="F31" s="167" t="s">
        <v>157</v>
      </c>
      <c r="G31" s="253">
        <v>250</v>
      </c>
      <c r="H31" s="253">
        <v>0</v>
      </c>
      <c r="I31" s="253">
        <v>0</v>
      </c>
      <c r="J31" s="253">
        <v>0</v>
      </c>
      <c r="K31" s="253">
        <v>250</v>
      </c>
      <c r="L31" s="253">
        <v>0</v>
      </c>
      <c r="M31" s="253">
        <v>250</v>
      </c>
      <c r="N31" s="253">
        <v>0</v>
      </c>
    </row>
    <row r="32" spans="1:14" s="77" customFormat="1" ht="39.75" customHeight="1">
      <c r="A32" s="342" t="s">
        <v>51</v>
      </c>
      <c r="B32" s="343"/>
      <c r="C32" s="101"/>
      <c r="D32" s="110"/>
      <c r="E32" s="101"/>
      <c r="F32" s="106"/>
      <c r="G32" s="261">
        <f aca="true" t="shared" si="5" ref="G32:N32">SUM(G30:G31)</f>
        <v>299</v>
      </c>
      <c r="H32" s="261">
        <f t="shared" si="5"/>
        <v>0</v>
      </c>
      <c r="I32" s="261">
        <f t="shared" si="5"/>
        <v>0</v>
      </c>
      <c r="J32" s="261">
        <f t="shared" si="5"/>
        <v>0</v>
      </c>
      <c r="K32" s="261">
        <f t="shared" si="5"/>
        <v>299</v>
      </c>
      <c r="L32" s="261">
        <f t="shared" si="5"/>
        <v>0</v>
      </c>
      <c r="M32" s="261">
        <f t="shared" si="5"/>
        <v>299</v>
      </c>
      <c r="N32" s="261">
        <f t="shared" si="5"/>
        <v>0</v>
      </c>
    </row>
    <row r="33" spans="1:14" ht="104.25" customHeight="1">
      <c r="A33" s="312" t="s">
        <v>183</v>
      </c>
      <c r="B33" s="252" t="s">
        <v>374</v>
      </c>
      <c r="C33" s="257" t="s">
        <v>165</v>
      </c>
      <c r="D33" s="131" t="s">
        <v>179</v>
      </c>
      <c r="E33" s="168" t="s">
        <v>375</v>
      </c>
      <c r="F33" s="167" t="s">
        <v>180</v>
      </c>
      <c r="G33" s="253">
        <v>5370</v>
      </c>
      <c r="H33" s="253">
        <v>0</v>
      </c>
      <c r="I33" s="253">
        <v>4600</v>
      </c>
      <c r="J33" s="253">
        <v>770</v>
      </c>
      <c r="K33" s="253">
        <v>0</v>
      </c>
      <c r="L33" s="253">
        <v>0</v>
      </c>
      <c r="M33" s="253">
        <f aca="true" t="shared" si="6" ref="M33:M38">H33+I33+J33+K33+L33</f>
        <v>5370</v>
      </c>
      <c r="N33" s="253">
        <f aca="true" t="shared" si="7" ref="N33:N46">+G33-M33</f>
        <v>0</v>
      </c>
    </row>
    <row r="34" spans="1:14" ht="56.25" customHeight="1">
      <c r="A34" s="313"/>
      <c r="B34" s="252" t="s">
        <v>376</v>
      </c>
      <c r="C34" s="257" t="s">
        <v>165</v>
      </c>
      <c r="D34" s="131" t="s">
        <v>179</v>
      </c>
      <c r="E34" s="168" t="s">
        <v>377</v>
      </c>
      <c r="F34" s="167" t="s">
        <v>180</v>
      </c>
      <c r="G34" s="253">
        <v>132</v>
      </c>
      <c r="H34" s="253">
        <v>0</v>
      </c>
      <c r="I34" s="253">
        <v>0</v>
      </c>
      <c r="J34" s="253">
        <v>132</v>
      </c>
      <c r="K34" s="253">
        <v>0</v>
      </c>
      <c r="L34" s="253">
        <v>0</v>
      </c>
      <c r="M34" s="253">
        <f t="shared" si="6"/>
        <v>132</v>
      </c>
      <c r="N34" s="253">
        <f t="shared" si="7"/>
        <v>0</v>
      </c>
    </row>
    <row r="35" spans="1:14" ht="78" customHeight="1">
      <c r="A35" s="313"/>
      <c r="B35" s="252" t="s">
        <v>378</v>
      </c>
      <c r="C35" s="257" t="s">
        <v>165</v>
      </c>
      <c r="D35" s="131" t="s">
        <v>179</v>
      </c>
      <c r="E35" s="168" t="s">
        <v>379</v>
      </c>
      <c r="F35" s="167" t="s">
        <v>180</v>
      </c>
      <c r="G35" s="253">
        <v>375</v>
      </c>
      <c r="H35" s="253">
        <v>0</v>
      </c>
      <c r="I35" s="253">
        <v>0</v>
      </c>
      <c r="J35" s="253">
        <v>375</v>
      </c>
      <c r="K35" s="253">
        <v>0</v>
      </c>
      <c r="L35" s="253">
        <v>0</v>
      </c>
      <c r="M35" s="253">
        <f t="shared" si="6"/>
        <v>375</v>
      </c>
      <c r="N35" s="253">
        <f t="shared" si="7"/>
        <v>0</v>
      </c>
    </row>
    <row r="36" spans="1:14" ht="174" customHeight="1">
      <c r="A36" s="313"/>
      <c r="B36" s="252" t="s">
        <v>380</v>
      </c>
      <c r="C36" s="257" t="s">
        <v>165</v>
      </c>
      <c r="D36" s="131" t="s">
        <v>179</v>
      </c>
      <c r="E36" s="168" t="s">
        <v>381</v>
      </c>
      <c r="F36" s="167" t="s">
        <v>180</v>
      </c>
      <c r="G36" s="253">
        <v>4600</v>
      </c>
      <c r="H36" s="253">
        <v>0</v>
      </c>
      <c r="I36" s="253">
        <v>0</v>
      </c>
      <c r="J36" s="253">
        <v>580</v>
      </c>
      <c r="K36" s="253">
        <v>0</v>
      </c>
      <c r="L36" s="253">
        <v>0</v>
      </c>
      <c r="M36" s="253">
        <f t="shared" si="6"/>
        <v>580</v>
      </c>
      <c r="N36" s="253">
        <f t="shared" si="7"/>
        <v>4020</v>
      </c>
    </row>
    <row r="37" spans="1:14" ht="123.75" customHeight="1">
      <c r="A37" s="313"/>
      <c r="B37" s="252" t="s">
        <v>382</v>
      </c>
      <c r="C37" s="257" t="s">
        <v>165</v>
      </c>
      <c r="D37" s="131" t="s">
        <v>179</v>
      </c>
      <c r="E37" s="168">
        <v>13</v>
      </c>
      <c r="F37" s="167"/>
      <c r="G37" s="253">
        <v>1300</v>
      </c>
      <c r="H37" s="253">
        <v>0</v>
      </c>
      <c r="I37" s="253">
        <v>0</v>
      </c>
      <c r="J37" s="253">
        <v>1300</v>
      </c>
      <c r="K37" s="253">
        <v>0</v>
      </c>
      <c r="L37" s="253">
        <v>0</v>
      </c>
      <c r="M37" s="253">
        <f t="shared" si="6"/>
        <v>1300</v>
      </c>
      <c r="N37" s="253">
        <f>+G37-M37</f>
        <v>0</v>
      </c>
    </row>
    <row r="38" spans="1:14" ht="123.75" customHeight="1">
      <c r="A38" s="313"/>
      <c r="B38" s="252" t="s">
        <v>383</v>
      </c>
      <c r="C38" s="257" t="s">
        <v>165</v>
      </c>
      <c r="D38" s="131" t="s">
        <v>179</v>
      </c>
      <c r="E38" s="168" t="s">
        <v>384</v>
      </c>
      <c r="F38" s="167" t="s">
        <v>180</v>
      </c>
      <c r="G38" s="253">
        <v>20</v>
      </c>
      <c r="H38" s="253">
        <v>0</v>
      </c>
      <c r="I38" s="253">
        <v>0</v>
      </c>
      <c r="J38" s="253">
        <v>20</v>
      </c>
      <c r="K38" s="253">
        <v>0</v>
      </c>
      <c r="L38" s="253">
        <v>0</v>
      </c>
      <c r="M38" s="253">
        <f t="shared" si="6"/>
        <v>20</v>
      </c>
      <c r="N38" s="253">
        <f>+G38-M38</f>
        <v>0</v>
      </c>
    </row>
    <row r="39" spans="1:14" ht="89.25">
      <c r="A39" s="313"/>
      <c r="B39" s="252" t="s">
        <v>385</v>
      </c>
      <c r="C39" s="257" t="s">
        <v>165</v>
      </c>
      <c r="D39" s="131" t="s">
        <v>179</v>
      </c>
      <c r="E39" s="168" t="s">
        <v>386</v>
      </c>
      <c r="F39" s="167" t="s">
        <v>180</v>
      </c>
      <c r="G39" s="253">
        <v>965</v>
      </c>
      <c r="H39" s="253">
        <v>0</v>
      </c>
      <c r="I39" s="253">
        <v>0</v>
      </c>
      <c r="J39" s="253">
        <v>965</v>
      </c>
      <c r="K39" s="253">
        <v>0</v>
      </c>
      <c r="L39" s="253">
        <v>0</v>
      </c>
      <c r="M39" s="253">
        <f aca="true" t="shared" si="8" ref="M39:M46">H39+I39+J39+K39+L39</f>
        <v>965</v>
      </c>
      <c r="N39" s="253">
        <f t="shared" si="7"/>
        <v>0</v>
      </c>
    </row>
    <row r="40" spans="1:14" ht="27.75" customHeight="1">
      <c r="A40" s="313"/>
      <c r="B40" s="252" t="s">
        <v>387</v>
      </c>
      <c r="C40" s="257" t="s">
        <v>165</v>
      </c>
      <c r="D40" s="131" t="s">
        <v>179</v>
      </c>
      <c r="E40" s="168" t="s">
        <v>322</v>
      </c>
      <c r="F40" s="167" t="s">
        <v>323</v>
      </c>
      <c r="G40" s="253">
        <v>600</v>
      </c>
      <c r="H40" s="253">
        <v>0</v>
      </c>
      <c r="I40" s="253">
        <v>0</v>
      </c>
      <c r="J40" s="253">
        <v>0</v>
      </c>
      <c r="K40" s="253">
        <v>0</v>
      </c>
      <c r="L40" s="253">
        <v>0</v>
      </c>
      <c r="M40" s="253">
        <f t="shared" si="8"/>
        <v>0</v>
      </c>
      <c r="N40" s="253">
        <f>+G40-M40</f>
        <v>600</v>
      </c>
    </row>
    <row r="41" spans="1:14" ht="48.75" customHeight="1">
      <c r="A41" s="313"/>
      <c r="B41" s="252" t="s">
        <v>388</v>
      </c>
      <c r="C41" s="257" t="s">
        <v>165</v>
      </c>
      <c r="D41" s="131" t="s">
        <v>179</v>
      </c>
      <c r="E41" s="168" t="s">
        <v>388</v>
      </c>
      <c r="F41" s="167" t="s">
        <v>180</v>
      </c>
      <c r="G41" s="253">
        <v>150.16</v>
      </c>
      <c r="H41" s="253">
        <v>0</v>
      </c>
      <c r="I41" s="253">
        <v>0</v>
      </c>
      <c r="J41" s="253">
        <v>150.16</v>
      </c>
      <c r="K41" s="253">
        <v>0</v>
      </c>
      <c r="L41" s="253">
        <v>0</v>
      </c>
      <c r="M41" s="253">
        <f t="shared" si="8"/>
        <v>150.16</v>
      </c>
      <c r="N41" s="253">
        <f t="shared" si="7"/>
        <v>0</v>
      </c>
    </row>
    <row r="42" spans="1:14" ht="48">
      <c r="A42" s="313"/>
      <c r="B42" s="252" t="s">
        <v>389</v>
      </c>
      <c r="C42" s="257" t="s">
        <v>165</v>
      </c>
      <c r="D42" s="131" t="s">
        <v>179</v>
      </c>
      <c r="E42" s="168" t="s">
        <v>390</v>
      </c>
      <c r="F42" s="167" t="s">
        <v>180</v>
      </c>
      <c r="G42" s="253">
        <v>62.04</v>
      </c>
      <c r="H42" s="253">
        <v>0</v>
      </c>
      <c r="I42" s="253">
        <v>0</v>
      </c>
      <c r="J42" s="253">
        <v>62.04</v>
      </c>
      <c r="K42" s="253">
        <v>0</v>
      </c>
      <c r="L42" s="253">
        <v>0</v>
      </c>
      <c r="M42" s="253">
        <f t="shared" si="8"/>
        <v>62.04</v>
      </c>
      <c r="N42" s="253">
        <f>+G42-M42</f>
        <v>0</v>
      </c>
    </row>
    <row r="43" spans="1:14" ht="25.5">
      <c r="A43" s="313"/>
      <c r="B43" s="252" t="s">
        <v>391</v>
      </c>
      <c r="C43" s="257" t="s">
        <v>165</v>
      </c>
      <c r="D43" s="131" t="s">
        <v>179</v>
      </c>
      <c r="E43" s="168" t="s">
        <v>392</v>
      </c>
      <c r="F43" s="167" t="s">
        <v>180</v>
      </c>
      <c r="G43" s="253">
        <v>37.8</v>
      </c>
      <c r="H43" s="253">
        <v>0</v>
      </c>
      <c r="I43" s="253">
        <v>0</v>
      </c>
      <c r="J43" s="253">
        <v>37.8</v>
      </c>
      <c r="K43" s="253">
        <v>0</v>
      </c>
      <c r="L43" s="253">
        <v>0</v>
      </c>
      <c r="M43" s="253">
        <f t="shared" si="8"/>
        <v>37.8</v>
      </c>
      <c r="N43" s="253">
        <f>+G43-M43</f>
        <v>0</v>
      </c>
    </row>
    <row r="44" spans="1:14" ht="36">
      <c r="A44" s="313"/>
      <c r="B44" s="252" t="s">
        <v>393</v>
      </c>
      <c r="C44" s="257" t="s">
        <v>165</v>
      </c>
      <c r="D44" s="131" t="s">
        <v>179</v>
      </c>
      <c r="E44" s="168" t="s">
        <v>394</v>
      </c>
      <c r="F44" s="167" t="s">
        <v>180</v>
      </c>
      <c r="G44" s="253">
        <v>270</v>
      </c>
      <c r="H44" s="253">
        <v>0</v>
      </c>
      <c r="I44" s="253">
        <v>0</v>
      </c>
      <c r="J44" s="253">
        <v>0</v>
      </c>
      <c r="K44" s="253">
        <v>0</v>
      </c>
      <c r="L44" s="253">
        <v>0</v>
      </c>
      <c r="M44" s="253">
        <f t="shared" si="8"/>
        <v>0</v>
      </c>
      <c r="N44" s="253">
        <f>+G44-M44</f>
        <v>270</v>
      </c>
    </row>
    <row r="45" spans="1:14" ht="25.5">
      <c r="A45" s="313"/>
      <c r="B45" s="252" t="s">
        <v>395</v>
      </c>
      <c r="C45" s="257" t="s">
        <v>165</v>
      </c>
      <c r="D45" s="131" t="s">
        <v>179</v>
      </c>
      <c r="E45" s="168" t="s">
        <v>396</v>
      </c>
      <c r="F45" s="167" t="s">
        <v>323</v>
      </c>
      <c r="G45" s="253">
        <v>110</v>
      </c>
      <c r="H45" s="253">
        <v>0</v>
      </c>
      <c r="I45" s="253">
        <v>0</v>
      </c>
      <c r="J45" s="253">
        <v>0</v>
      </c>
      <c r="K45" s="253">
        <v>0</v>
      </c>
      <c r="L45" s="253">
        <v>0</v>
      </c>
      <c r="M45" s="253">
        <f t="shared" si="8"/>
        <v>0</v>
      </c>
      <c r="N45" s="253">
        <f>+G45-M45</f>
        <v>110</v>
      </c>
    </row>
    <row r="46" spans="1:14" ht="39" customHeight="1">
      <c r="A46" s="313"/>
      <c r="B46" s="252" t="s">
        <v>397</v>
      </c>
      <c r="C46" s="257" t="s">
        <v>165</v>
      </c>
      <c r="D46" s="131" t="s">
        <v>179</v>
      </c>
      <c r="E46" s="168" t="s">
        <v>324</v>
      </c>
      <c r="F46" s="167" t="s">
        <v>325</v>
      </c>
      <c r="G46" s="253">
        <v>150</v>
      </c>
      <c r="H46" s="253">
        <v>0</v>
      </c>
      <c r="I46" s="253">
        <v>0</v>
      </c>
      <c r="J46" s="253">
        <v>0</v>
      </c>
      <c r="K46" s="253">
        <v>0</v>
      </c>
      <c r="L46" s="253">
        <v>0</v>
      </c>
      <c r="M46" s="253">
        <f t="shared" si="8"/>
        <v>0</v>
      </c>
      <c r="N46" s="253">
        <f t="shared" si="7"/>
        <v>150</v>
      </c>
    </row>
    <row r="47" spans="1:14" s="77" customFormat="1" ht="44.25" customHeight="1">
      <c r="A47" s="100"/>
      <c r="B47" s="107" t="s">
        <v>51</v>
      </c>
      <c r="C47" s="101"/>
      <c r="D47" s="78"/>
      <c r="E47" s="108"/>
      <c r="F47" s="79"/>
      <c r="G47" s="119">
        <f aca="true" t="shared" si="9" ref="G47:N47">SUM(G33:G46)</f>
        <v>14142</v>
      </c>
      <c r="H47" s="109">
        <f t="shared" si="9"/>
        <v>0</v>
      </c>
      <c r="I47" s="109">
        <f t="shared" si="9"/>
        <v>4600</v>
      </c>
      <c r="J47" s="109">
        <f t="shared" si="9"/>
        <v>4392</v>
      </c>
      <c r="K47" s="109">
        <f t="shared" si="9"/>
        <v>0</v>
      </c>
      <c r="L47" s="109">
        <f t="shared" si="9"/>
        <v>0</v>
      </c>
      <c r="M47" s="109">
        <f t="shared" si="9"/>
        <v>8992</v>
      </c>
      <c r="N47" s="109">
        <f t="shared" si="9"/>
        <v>5150</v>
      </c>
    </row>
    <row r="48" spans="1:14" s="77" customFormat="1" ht="24.75" customHeight="1">
      <c r="A48" s="307" t="s">
        <v>253</v>
      </c>
      <c r="B48" s="308"/>
      <c r="C48" s="189"/>
      <c r="D48" s="189"/>
      <c r="E48" s="190"/>
      <c r="F48" s="191"/>
      <c r="G48" s="117">
        <f>G20+G22+G25+G29+G32+G47</f>
        <v>17040.166</v>
      </c>
      <c r="H48" s="117">
        <f aca="true" t="shared" si="10" ref="H48:M48">H20+H22+H25+H29+H32+H47</f>
        <v>0</v>
      </c>
      <c r="I48" s="117">
        <f t="shared" si="10"/>
        <v>4600</v>
      </c>
      <c r="J48" s="117">
        <f t="shared" si="10"/>
        <v>6191.166</v>
      </c>
      <c r="K48" s="117">
        <f>K20+K22+K25+K29+K32+K47</f>
        <v>299</v>
      </c>
      <c r="L48" s="117">
        <f t="shared" si="10"/>
        <v>0</v>
      </c>
      <c r="M48" s="117">
        <f t="shared" si="10"/>
        <v>11090.166000000001</v>
      </c>
      <c r="N48" s="117">
        <f>N20+N22+N25+N29+N32+N47</f>
        <v>5950</v>
      </c>
    </row>
    <row r="49" spans="1:14" ht="24.75" customHeight="1">
      <c r="A49" s="333" t="s">
        <v>69</v>
      </c>
      <c r="B49" s="324"/>
      <c r="C49" s="137"/>
      <c r="D49" s="137"/>
      <c r="E49" s="137"/>
      <c r="F49" s="137"/>
      <c r="G49" s="140"/>
      <c r="H49" s="140"/>
      <c r="I49" s="140"/>
      <c r="J49" s="140"/>
      <c r="K49" s="140"/>
      <c r="L49" s="140"/>
      <c r="M49" s="140"/>
      <c r="N49" s="140"/>
    </row>
    <row r="50" spans="1:14" ht="77.25" customHeight="1">
      <c r="A50" s="222" t="s">
        <v>170</v>
      </c>
      <c r="B50" s="252" t="s">
        <v>352</v>
      </c>
      <c r="C50" s="257" t="s">
        <v>165</v>
      </c>
      <c r="D50" s="131"/>
      <c r="E50" s="168" t="s">
        <v>353</v>
      </c>
      <c r="F50" s="167" t="s">
        <v>157</v>
      </c>
      <c r="G50" s="253">
        <v>1384</v>
      </c>
      <c r="H50" s="253">
        <v>0</v>
      </c>
      <c r="I50" s="253">
        <v>0</v>
      </c>
      <c r="J50" s="253">
        <v>1384</v>
      </c>
      <c r="K50" s="253">
        <v>0</v>
      </c>
      <c r="L50" s="253">
        <v>0</v>
      </c>
      <c r="M50" s="253">
        <f>+L50+K50+J50+I50+H50</f>
        <v>1384</v>
      </c>
      <c r="N50" s="253">
        <f>+G50-M50</f>
        <v>0</v>
      </c>
    </row>
    <row r="51" spans="1:14" ht="24.75" customHeight="1">
      <c r="A51" s="111"/>
      <c r="B51" s="112" t="s">
        <v>51</v>
      </c>
      <c r="C51" s="101"/>
      <c r="D51" s="110"/>
      <c r="E51" s="101"/>
      <c r="F51" s="115"/>
      <c r="G51" s="117">
        <f aca="true" t="shared" si="11" ref="G51:M51">SUM(G50:G50)</f>
        <v>1384</v>
      </c>
      <c r="H51" s="117">
        <f t="shared" si="11"/>
        <v>0</v>
      </c>
      <c r="I51" s="117">
        <f t="shared" si="11"/>
        <v>0</v>
      </c>
      <c r="J51" s="117">
        <f t="shared" si="11"/>
        <v>1384</v>
      </c>
      <c r="K51" s="117">
        <f t="shared" si="11"/>
        <v>0</v>
      </c>
      <c r="L51" s="117">
        <f t="shared" si="11"/>
        <v>0</v>
      </c>
      <c r="M51" s="117">
        <f t="shared" si="11"/>
        <v>1384</v>
      </c>
      <c r="N51" s="117">
        <f>+G51-M51</f>
        <v>0</v>
      </c>
    </row>
    <row r="52" spans="1:14" ht="51.75" customHeight="1">
      <c r="A52" s="223" t="s">
        <v>168</v>
      </c>
      <c r="B52" s="174" t="s">
        <v>319</v>
      </c>
      <c r="C52" s="174" t="s">
        <v>165</v>
      </c>
      <c r="D52" s="174" t="s">
        <v>167</v>
      </c>
      <c r="E52" s="174" t="s">
        <v>320</v>
      </c>
      <c r="F52" s="174" t="s">
        <v>157</v>
      </c>
      <c r="G52" s="253">
        <v>160</v>
      </c>
      <c r="H52" s="253">
        <v>0</v>
      </c>
      <c r="I52" s="253">
        <v>0</v>
      </c>
      <c r="J52" s="253">
        <v>0</v>
      </c>
      <c r="K52" s="253">
        <v>160</v>
      </c>
      <c r="L52" s="253">
        <v>0</v>
      </c>
      <c r="M52" s="253">
        <v>160</v>
      </c>
      <c r="N52" s="253">
        <f>+G52-M52</f>
        <v>0</v>
      </c>
    </row>
    <row r="53" spans="1:14" ht="24.75" customHeight="1">
      <c r="A53" s="111"/>
      <c r="B53" s="112" t="s">
        <v>51</v>
      </c>
      <c r="C53" s="101"/>
      <c r="D53" s="110"/>
      <c r="E53" s="101"/>
      <c r="F53" s="115"/>
      <c r="G53" s="118">
        <f aca="true" t="shared" si="12" ref="G53:N53">SUM(G52:G52)</f>
        <v>160</v>
      </c>
      <c r="H53" s="118">
        <f t="shared" si="12"/>
        <v>0</v>
      </c>
      <c r="I53" s="118">
        <f t="shared" si="12"/>
        <v>0</v>
      </c>
      <c r="J53" s="118">
        <f t="shared" si="12"/>
        <v>0</v>
      </c>
      <c r="K53" s="118">
        <f t="shared" si="12"/>
        <v>160</v>
      </c>
      <c r="L53" s="118">
        <f t="shared" si="12"/>
        <v>0</v>
      </c>
      <c r="M53" s="118">
        <f t="shared" si="12"/>
        <v>160</v>
      </c>
      <c r="N53" s="118">
        <f t="shared" si="12"/>
        <v>0</v>
      </c>
    </row>
    <row r="54" spans="1:14" s="77" customFormat="1" ht="34.5" customHeight="1">
      <c r="A54" s="307" t="s">
        <v>260</v>
      </c>
      <c r="B54" s="308"/>
      <c r="C54" s="192"/>
      <c r="D54" s="192"/>
      <c r="E54" s="192"/>
      <c r="F54" s="192"/>
      <c r="G54" s="120">
        <f aca="true" t="shared" si="13" ref="G54:N54">G51+G53</f>
        <v>1544</v>
      </c>
      <c r="H54" s="120">
        <f t="shared" si="13"/>
        <v>0</v>
      </c>
      <c r="I54" s="120">
        <f t="shared" si="13"/>
        <v>0</v>
      </c>
      <c r="J54" s="120">
        <f t="shared" si="13"/>
        <v>1384</v>
      </c>
      <c r="K54" s="120">
        <f t="shared" si="13"/>
        <v>160</v>
      </c>
      <c r="L54" s="120">
        <f t="shared" si="13"/>
        <v>0</v>
      </c>
      <c r="M54" s="120">
        <f t="shared" si="13"/>
        <v>1544</v>
      </c>
      <c r="N54" s="120">
        <f t="shared" si="13"/>
        <v>0</v>
      </c>
    </row>
    <row r="55" spans="1:14" ht="33.75" customHeight="1">
      <c r="A55" s="304" t="s">
        <v>163</v>
      </c>
      <c r="B55" s="311"/>
      <c r="C55" s="305"/>
      <c r="D55" s="138"/>
      <c r="E55" s="138"/>
      <c r="F55" s="138"/>
      <c r="G55" s="139"/>
      <c r="H55" s="139"/>
      <c r="I55" s="139"/>
      <c r="J55" s="139"/>
      <c r="K55" s="139"/>
      <c r="L55" s="139"/>
      <c r="M55" s="139"/>
      <c r="N55" s="139"/>
    </row>
    <row r="56" spans="1:14" ht="33.75" customHeight="1">
      <c r="A56" s="298" t="s">
        <v>168</v>
      </c>
      <c r="B56" s="174" t="s">
        <v>360</v>
      </c>
      <c r="C56" s="174" t="s">
        <v>165</v>
      </c>
      <c r="D56" s="174" t="s">
        <v>361</v>
      </c>
      <c r="E56" s="174" t="s">
        <v>362</v>
      </c>
      <c r="F56" s="174" t="s">
        <v>180</v>
      </c>
      <c r="G56" s="253">
        <v>1518.65</v>
      </c>
      <c r="H56" s="253">
        <v>0</v>
      </c>
      <c r="I56" s="253">
        <v>0</v>
      </c>
      <c r="J56" s="253">
        <v>1518.65</v>
      </c>
      <c r="K56" s="253">
        <v>0</v>
      </c>
      <c r="L56" s="253">
        <v>0</v>
      </c>
      <c r="M56" s="253">
        <f>L56+K56+J56+I56+H56</f>
        <v>1518.65</v>
      </c>
      <c r="N56" s="253">
        <f aca="true" t="shared" si="14" ref="N56:N61">+G56-M56</f>
        <v>0</v>
      </c>
    </row>
    <row r="57" spans="1:14" ht="33.75" customHeight="1">
      <c r="A57" s="314"/>
      <c r="B57" s="174" t="s">
        <v>358</v>
      </c>
      <c r="C57" s="174" t="s">
        <v>165</v>
      </c>
      <c r="D57" s="174"/>
      <c r="E57" s="174" t="s">
        <v>354</v>
      </c>
      <c r="F57" s="174" t="s">
        <v>323</v>
      </c>
      <c r="G57" s="253">
        <v>134.97</v>
      </c>
      <c r="H57" s="253">
        <v>0</v>
      </c>
      <c r="I57" s="253">
        <v>90.81</v>
      </c>
      <c r="J57" s="253">
        <v>44.16</v>
      </c>
      <c r="K57" s="253">
        <v>0</v>
      </c>
      <c r="L57" s="253">
        <v>0</v>
      </c>
      <c r="M57" s="253">
        <f>L57+K57+J57+I57+H57</f>
        <v>134.97</v>
      </c>
      <c r="N57" s="253">
        <f t="shared" si="14"/>
        <v>0</v>
      </c>
    </row>
    <row r="58" spans="1:14" s="221" customFormat="1" ht="86.25" customHeight="1">
      <c r="A58" s="299"/>
      <c r="B58" s="174" t="s">
        <v>359</v>
      </c>
      <c r="C58" s="174" t="s">
        <v>165</v>
      </c>
      <c r="D58" s="174"/>
      <c r="E58" s="174" t="s">
        <v>354</v>
      </c>
      <c r="F58" s="174" t="s">
        <v>323</v>
      </c>
      <c r="G58" s="253">
        <v>134.97</v>
      </c>
      <c r="H58" s="253">
        <v>0</v>
      </c>
      <c r="I58" s="253">
        <v>90.81</v>
      </c>
      <c r="J58" s="253">
        <v>44.16</v>
      </c>
      <c r="K58" s="253">
        <v>0</v>
      </c>
      <c r="L58" s="253">
        <v>0</v>
      </c>
      <c r="M58" s="253">
        <f>L58+K58+J58+I58+H58</f>
        <v>134.97</v>
      </c>
      <c r="N58" s="253">
        <f t="shared" si="14"/>
        <v>0</v>
      </c>
    </row>
    <row r="59" spans="1:14" s="221" customFormat="1" ht="33.75" customHeight="1">
      <c r="A59" s="317" t="s">
        <v>51</v>
      </c>
      <c r="B59" s="318"/>
      <c r="C59" s="248"/>
      <c r="D59" s="102"/>
      <c r="E59" s="103"/>
      <c r="F59" s="104"/>
      <c r="G59" s="117">
        <f aca="true" t="shared" si="15" ref="G59:L59">G56+G57+G58</f>
        <v>1788.5900000000001</v>
      </c>
      <c r="H59" s="117">
        <f t="shared" si="15"/>
        <v>0</v>
      </c>
      <c r="I59" s="117">
        <f t="shared" si="15"/>
        <v>181.62</v>
      </c>
      <c r="J59" s="117">
        <f t="shared" si="15"/>
        <v>1606.9700000000003</v>
      </c>
      <c r="K59" s="117">
        <f t="shared" si="15"/>
        <v>0</v>
      </c>
      <c r="L59" s="117">
        <f t="shared" si="15"/>
        <v>0</v>
      </c>
      <c r="M59" s="117">
        <f>L59+K59+J59+I59+H59</f>
        <v>1788.5900000000001</v>
      </c>
      <c r="N59" s="117">
        <f t="shared" si="14"/>
        <v>0</v>
      </c>
    </row>
    <row r="60" spans="1:14" s="221" customFormat="1" ht="33.75" customHeight="1">
      <c r="A60" s="298" t="s">
        <v>240</v>
      </c>
      <c r="B60" s="174" t="s">
        <v>364</v>
      </c>
      <c r="C60" s="174" t="s">
        <v>165</v>
      </c>
      <c r="D60" s="174" t="s">
        <v>366</v>
      </c>
      <c r="E60" s="174" t="s">
        <v>367</v>
      </c>
      <c r="F60" s="174" t="s">
        <v>180</v>
      </c>
      <c r="G60" s="253">
        <v>500</v>
      </c>
      <c r="H60" s="253">
        <v>0</v>
      </c>
      <c r="I60" s="253">
        <v>0</v>
      </c>
      <c r="J60" s="253">
        <v>0</v>
      </c>
      <c r="K60" s="253">
        <v>0</v>
      </c>
      <c r="L60" s="253">
        <v>0</v>
      </c>
      <c r="M60" s="253">
        <f>H60+I60+J60+K60+L60</f>
        <v>0</v>
      </c>
      <c r="N60" s="253">
        <f t="shared" si="14"/>
        <v>500</v>
      </c>
    </row>
    <row r="61" spans="1:14" s="221" customFormat="1" ht="42" customHeight="1">
      <c r="A61" s="314"/>
      <c r="B61" s="174" t="s">
        <v>365</v>
      </c>
      <c r="C61" s="174" t="s">
        <v>165</v>
      </c>
      <c r="D61" s="174"/>
      <c r="E61" s="174" t="s">
        <v>354</v>
      </c>
      <c r="F61" s="174" t="s">
        <v>323</v>
      </c>
      <c r="G61" s="253">
        <v>151.69</v>
      </c>
      <c r="H61" s="253">
        <v>0</v>
      </c>
      <c r="I61" s="253">
        <v>102.06</v>
      </c>
      <c r="J61" s="253">
        <v>49.63</v>
      </c>
      <c r="K61" s="253">
        <v>0</v>
      </c>
      <c r="L61" s="253">
        <v>0</v>
      </c>
      <c r="M61" s="253">
        <f>H61+I61+J61+K61+L61</f>
        <v>151.69</v>
      </c>
      <c r="N61" s="253">
        <f t="shared" si="14"/>
        <v>0</v>
      </c>
    </row>
    <row r="62" spans="1:14" s="221" customFormat="1" ht="33.75" customHeight="1">
      <c r="A62" s="315" t="s">
        <v>51</v>
      </c>
      <c r="B62" s="316"/>
      <c r="C62" s="248"/>
      <c r="D62" s="102"/>
      <c r="E62" s="103"/>
      <c r="F62" s="104"/>
      <c r="G62" s="117">
        <f>G60+G61</f>
        <v>651.69</v>
      </c>
      <c r="H62" s="117">
        <f aca="true" t="shared" si="16" ref="H62:N62">H60+H61</f>
        <v>0</v>
      </c>
      <c r="I62" s="117">
        <f t="shared" si="16"/>
        <v>102.06</v>
      </c>
      <c r="J62" s="117">
        <f t="shared" si="16"/>
        <v>49.63</v>
      </c>
      <c r="K62" s="117">
        <f t="shared" si="16"/>
        <v>0</v>
      </c>
      <c r="L62" s="117">
        <f t="shared" si="16"/>
        <v>0</v>
      </c>
      <c r="M62" s="117">
        <f t="shared" si="16"/>
        <v>151.69</v>
      </c>
      <c r="N62" s="117">
        <f t="shared" si="16"/>
        <v>500</v>
      </c>
    </row>
    <row r="63" spans="1:14" s="221" customFormat="1" ht="33.75" customHeight="1">
      <c r="A63" s="298" t="s">
        <v>169</v>
      </c>
      <c r="B63" s="174" t="s">
        <v>368</v>
      </c>
      <c r="C63" s="174" t="s">
        <v>165</v>
      </c>
      <c r="D63" s="174"/>
      <c r="E63" s="174" t="s">
        <v>354</v>
      </c>
      <c r="F63" s="174" t="s">
        <v>323</v>
      </c>
      <c r="G63" s="253">
        <v>131.43</v>
      </c>
      <c r="H63" s="253">
        <v>0</v>
      </c>
      <c r="I63" s="253">
        <v>88.42</v>
      </c>
      <c r="J63" s="253">
        <v>43.01</v>
      </c>
      <c r="K63" s="253">
        <v>0</v>
      </c>
      <c r="L63" s="253">
        <v>0</v>
      </c>
      <c r="M63" s="253">
        <f aca="true" t="shared" si="17" ref="M63:M69">H63+I63+J63+K63+L63</f>
        <v>131.43</v>
      </c>
      <c r="N63" s="253">
        <f>+G63-M63</f>
        <v>0</v>
      </c>
    </row>
    <row r="64" spans="1:14" s="221" customFormat="1" ht="33.75" customHeight="1">
      <c r="A64" s="314"/>
      <c r="B64" s="174" t="s">
        <v>369</v>
      </c>
      <c r="C64" s="174" t="s">
        <v>165</v>
      </c>
      <c r="D64" s="174"/>
      <c r="E64" s="174" t="s">
        <v>354</v>
      </c>
      <c r="F64" s="174" t="s">
        <v>323</v>
      </c>
      <c r="G64" s="253">
        <v>131.43</v>
      </c>
      <c r="H64" s="253">
        <v>0</v>
      </c>
      <c r="I64" s="253">
        <v>88.42</v>
      </c>
      <c r="J64" s="253">
        <v>43.01</v>
      </c>
      <c r="K64" s="253">
        <v>0</v>
      </c>
      <c r="L64" s="253">
        <v>0</v>
      </c>
      <c r="M64" s="253">
        <f t="shared" si="17"/>
        <v>131.43</v>
      </c>
      <c r="N64" s="253">
        <f aca="true" t="shared" si="18" ref="N64:N70">+G64-M64</f>
        <v>0</v>
      </c>
    </row>
    <row r="65" spans="1:14" s="221" customFormat="1" ht="35.25" customHeight="1">
      <c r="A65" s="299"/>
      <c r="B65" s="174" t="s">
        <v>370</v>
      </c>
      <c r="C65" s="174" t="s">
        <v>165</v>
      </c>
      <c r="D65" s="174"/>
      <c r="E65" s="174" t="s">
        <v>354</v>
      </c>
      <c r="F65" s="174" t="s">
        <v>323</v>
      </c>
      <c r="G65" s="253">
        <v>131.43</v>
      </c>
      <c r="H65" s="253">
        <v>0</v>
      </c>
      <c r="I65" s="253">
        <v>88.42</v>
      </c>
      <c r="J65" s="253">
        <v>43.01</v>
      </c>
      <c r="K65" s="253">
        <v>0</v>
      </c>
      <c r="L65" s="253">
        <v>0</v>
      </c>
      <c r="M65" s="253">
        <f t="shared" si="17"/>
        <v>131.43</v>
      </c>
      <c r="N65" s="253">
        <f t="shared" si="18"/>
        <v>0</v>
      </c>
    </row>
    <row r="66" spans="1:14" s="221" customFormat="1" ht="33.75" customHeight="1">
      <c r="A66" s="315" t="s">
        <v>51</v>
      </c>
      <c r="B66" s="316"/>
      <c r="C66" s="248"/>
      <c r="D66" s="102"/>
      <c r="E66" s="103"/>
      <c r="F66" s="104"/>
      <c r="G66" s="117">
        <f aca="true" t="shared" si="19" ref="G66:L66">G63+G64+G65</f>
        <v>394.29</v>
      </c>
      <c r="H66" s="117">
        <f t="shared" si="19"/>
        <v>0</v>
      </c>
      <c r="I66" s="117">
        <f t="shared" si="19"/>
        <v>265.26</v>
      </c>
      <c r="J66" s="117">
        <f t="shared" si="19"/>
        <v>129.03</v>
      </c>
      <c r="K66" s="117">
        <f t="shared" si="19"/>
        <v>0</v>
      </c>
      <c r="L66" s="117">
        <f t="shared" si="19"/>
        <v>0</v>
      </c>
      <c r="M66" s="117">
        <f t="shared" si="17"/>
        <v>394.28999999999996</v>
      </c>
      <c r="N66" s="117">
        <f t="shared" si="18"/>
        <v>0</v>
      </c>
    </row>
    <row r="67" spans="1:14" s="221" customFormat="1" ht="33.75" customHeight="1">
      <c r="A67" s="298" t="s">
        <v>239</v>
      </c>
      <c r="B67" s="174" t="s">
        <v>371</v>
      </c>
      <c r="C67" s="174" t="s">
        <v>165</v>
      </c>
      <c r="D67" s="174"/>
      <c r="E67" s="174" t="s">
        <v>354</v>
      </c>
      <c r="F67" s="174" t="s">
        <v>323</v>
      </c>
      <c r="G67" s="253">
        <v>129.6</v>
      </c>
      <c r="H67" s="253">
        <v>0</v>
      </c>
      <c r="I67" s="253">
        <v>87.19</v>
      </c>
      <c r="J67" s="253">
        <v>42.41</v>
      </c>
      <c r="K67" s="253">
        <v>0</v>
      </c>
      <c r="L67" s="253">
        <v>0</v>
      </c>
      <c r="M67" s="253">
        <f t="shared" si="17"/>
        <v>129.6</v>
      </c>
      <c r="N67" s="253">
        <f t="shared" si="18"/>
        <v>0</v>
      </c>
    </row>
    <row r="68" spans="1:14" s="221" customFormat="1" ht="33.75" customHeight="1">
      <c r="A68" s="314"/>
      <c r="B68" s="174" t="s">
        <v>372</v>
      </c>
      <c r="C68" s="174" t="s">
        <v>165</v>
      </c>
      <c r="D68" s="174"/>
      <c r="E68" s="174" t="s">
        <v>354</v>
      </c>
      <c r="F68" s="174" t="s">
        <v>323</v>
      </c>
      <c r="G68" s="253">
        <v>129.6</v>
      </c>
      <c r="H68" s="253">
        <v>0</v>
      </c>
      <c r="I68" s="253">
        <v>87.19</v>
      </c>
      <c r="J68" s="253">
        <v>42.41</v>
      </c>
      <c r="K68" s="253">
        <v>0</v>
      </c>
      <c r="L68" s="253">
        <v>0</v>
      </c>
      <c r="M68" s="253">
        <f t="shared" si="17"/>
        <v>129.6</v>
      </c>
      <c r="N68" s="253">
        <f t="shared" si="18"/>
        <v>0</v>
      </c>
    </row>
    <row r="69" spans="1:14" s="221" customFormat="1" ht="33.75" customHeight="1">
      <c r="A69" s="314"/>
      <c r="B69" s="174" t="s">
        <v>373</v>
      </c>
      <c r="C69" s="174" t="s">
        <v>165</v>
      </c>
      <c r="D69" s="174"/>
      <c r="E69" s="174" t="s">
        <v>354</v>
      </c>
      <c r="F69" s="174" t="s">
        <v>323</v>
      </c>
      <c r="G69" s="253">
        <v>129.6</v>
      </c>
      <c r="H69" s="253">
        <v>0</v>
      </c>
      <c r="I69" s="253">
        <v>87.19</v>
      </c>
      <c r="J69" s="253">
        <v>42.41</v>
      </c>
      <c r="K69" s="253">
        <v>0</v>
      </c>
      <c r="L69" s="253">
        <v>0</v>
      </c>
      <c r="M69" s="253">
        <f t="shared" si="17"/>
        <v>129.6</v>
      </c>
      <c r="N69" s="253">
        <f t="shared" si="18"/>
        <v>0</v>
      </c>
    </row>
    <row r="70" spans="1:14" s="221" customFormat="1" ht="33.75" customHeight="1">
      <c r="A70" s="315" t="s">
        <v>51</v>
      </c>
      <c r="B70" s="316"/>
      <c r="C70" s="248"/>
      <c r="D70" s="102"/>
      <c r="E70" s="103"/>
      <c r="F70" s="104"/>
      <c r="G70" s="117">
        <f>G67+G68+G69</f>
        <v>388.79999999999995</v>
      </c>
      <c r="H70" s="117">
        <f aca="true" t="shared" si="20" ref="H70:M70">H67+H68+H69</f>
        <v>0</v>
      </c>
      <c r="I70" s="117">
        <f t="shared" si="20"/>
        <v>261.57</v>
      </c>
      <c r="J70" s="117">
        <f t="shared" si="20"/>
        <v>127.22999999999999</v>
      </c>
      <c r="K70" s="117">
        <f t="shared" si="20"/>
        <v>0</v>
      </c>
      <c r="L70" s="117">
        <f t="shared" si="20"/>
        <v>0</v>
      </c>
      <c r="M70" s="117">
        <f t="shared" si="20"/>
        <v>388.79999999999995</v>
      </c>
      <c r="N70" s="117">
        <f t="shared" si="18"/>
        <v>0</v>
      </c>
    </row>
    <row r="71" spans="1:14" s="221" customFormat="1" ht="38.25" customHeight="1">
      <c r="A71" s="298" t="s">
        <v>170</v>
      </c>
      <c r="B71" s="174" t="s">
        <v>355</v>
      </c>
      <c r="C71" s="174" t="s">
        <v>165</v>
      </c>
      <c r="D71" s="174"/>
      <c r="E71" s="174" t="s">
        <v>354</v>
      </c>
      <c r="F71" s="174" t="s">
        <v>323</v>
      </c>
      <c r="G71" s="251">
        <v>146</v>
      </c>
      <c r="H71" s="251">
        <v>0</v>
      </c>
      <c r="I71" s="251">
        <v>98</v>
      </c>
      <c r="J71" s="251">
        <v>48</v>
      </c>
      <c r="K71" s="251">
        <v>0</v>
      </c>
      <c r="L71" s="251">
        <v>0</v>
      </c>
      <c r="M71" s="251">
        <f>L71+K71+J71+I71+H71</f>
        <v>146</v>
      </c>
      <c r="N71" s="251">
        <f aca="true" t="shared" si="21" ref="N71:N84">+G71-M71</f>
        <v>0</v>
      </c>
    </row>
    <row r="72" spans="1:14" ht="39" customHeight="1">
      <c r="A72" s="299"/>
      <c r="B72" s="174" t="s">
        <v>355</v>
      </c>
      <c r="C72" s="174" t="s">
        <v>165</v>
      </c>
      <c r="D72" s="174"/>
      <c r="E72" s="174" t="s">
        <v>356</v>
      </c>
      <c r="F72" s="174" t="s">
        <v>323</v>
      </c>
      <c r="G72" s="250">
        <v>18</v>
      </c>
      <c r="H72" s="250">
        <v>0</v>
      </c>
      <c r="I72" s="250">
        <v>0</v>
      </c>
      <c r="J72" s="250">
        <v>18</v>
      </c>
      <c r="K72" s="250">
        <v>0</v>
      </c>
      <c r="L72" s="250">
        <v>0</v>
      </c>
      <c r="M72" s="250">
        <f>L72+K72+J72+I72+H72</f>
        <v>18</v>
      </c>
      <c r="N72" s="251">
        <f t="shared" si="21"/>
        <v>0</v>
      </c>
    </row>
    <row r="73" spans="1:14" ht="24.75" customHeight="1">
      <c r="A73" s="315" t="s">
        <v>51</v>
      </c>
      <c r="B73" s="316"/>
      <c r="C73" s="101"/>
      <c r="D73" s="113"/>
      <c r="E73" s="114"/>
      <c r="F73" s="115"/>
      <c r="G73" s="121">
        <f aca="true" t="shared" si="22" ref="G73:M73">SUM(G71:G72)</f>
        <v>164</v>
      </c>
      <c r="H73" s="117">
        <f t="shared" si="22"/>
        <v>0</v>
      </c>
      <c r="I73" s="117">
        <f t="shared" si="22"/>
        <v>98</v>
      </c>
      <c r="J73" s="117">
        <f t="shared" si="22"/>
        <v>66</v>
      </c>
      <c r="K73" s="117">
        <f t="shared" si="22"/>
        <v>0</v>
      </c>
      <c r="L73" s="117">
        <f t="shared" si="22"/>
        <v>0</v>
      </c>
      <c r="M73" s="117">
        <f t="shared" si="22"/>
        <v>164</v>
      </c>
      <c r="N73" s="117">
        <f t="shared" si="21"/>
        <v>0</v>
      </c>
    </row>
    <row r="74" spans="1:14" ht="70.5" customHeight="1">
      <c r="A74" s="306" t="s">
        <v>327</v>
      </c>
      <c r="B74" s="174" t="s">
        <v>398</v>
      </c>
      <c r="C74" s="174" t="s">
        <v>165</v>
      </c>
      <c r="D74" s="174" t="s">
        <v>181</v>
      </c>
      <c r="E74" s="174" t="s">
        <v>399</v>
      </c>
      <c r="F74" s="174" t="s">
        <v>180</v>
      </c>
      <c r="G74" s="253">
        <v>795</v>
      </c>
      <c r="H74" s="253">
        <v>0</v>
      </c>
      <c r="I74" s="253">
        <v>0</v>
      </c>
      <c r="J74" s="253">
        <v>795</v>
      </c>
      <c r="K74" s="253">
        <v>0</v>
      </c>
      <c r="L74" s="253">
        <v>0</v>
      </c>
      <c r="M74" s="253">
        <f>+L74+K74+J74+I74+H74</f>
        <v>795</v>
      </c>
      <c r="N74" s="253">
        <f t="shared" si="21"/>
        <v>0</v>
      </c>
    </row>
    <row r="75" spans="1:14" ht="100.5" customHeight="1">
      <c r="A75" s="306"/>
      <c r="B75" s="174" t="s">
        <v>400</v>
      </c>
      <c r="C75" s="174" t="s">
        <v>165</v>
      </c>
      <c r="D75" s="174" t="s">
        <v>181</v>
      </c>
      <c r="E75" s="174" t="s">
        <v>401</v>
      </c>
      <c r="F75" s="174" t="s">
        <v>323</v>
      </c>
      <c r="G75" s="253">
        <v>400</v>
      </c>
      <c r="H75" s="253">
        <v>0</v>
      </c>
      <c r="I75" s="253">
        <v>0</v>
      </c>
      <c r="J75" s="253">
        <v>0</v>
      </c>
      <c r="K75" s="253">
        <v>0</v>
      </c>
      <c r="L75" s="253">
        <v>0</v>
      </c>
      <c r="M75" s="253">
        <f>+L75+K75+J75+I75+H75</f>
        <v>0</v>
      </c>
      <c r="N75" s="253">
        <f t="shared" si="21"/>
        <v>400</v>
      </c>
    </row>
    <row r="76" spans="1:14" ht="86.25" customHeight="1">
      <c r="A76" s="306"/>
      <c r="B76" s="174" t="s">
        <v>402</v>
      </c>
      <c r="C76" s="174" t="s">
        <v>165</v>
      </c>
      <c r="D76" s="174" t="s">
        <v>181</v>
      </c>
      <c r="E76" s="174" t="s">
        <v>403</v>
      </c>
      <c r="F76" s="174" t="s">
        <v>180</v>
      </c>
      <c r="G76" s="253">
        <v>300</v>
      </c>
      <c r="H76" s="253">
        <v>0</v>
      </c>
      <c r="I76" s="253">
        <v>0</v>
      </c>
      <c r="J76" s="253">
        <v>300</v>
      </c>
      <c r="K76" s="253">
        <v>0</v>
      </c>
      <c r="L76" s="253">
        <v>0</v>
      </c>
      <c r="M76" s="253">
        <f>+L76+K76+J76+I76+H76</f>
        <v>300</v>
      </c>
      <c r="N76" s="253">
        <f t="shared" si="21"/>
        <v>0</v>
      </c>
    </row>
    <row r="77" spans="1:14" ht="48.75" customHeight="1">
      <c r="A77" s="306"/>
      <c r="B77" s="174" t="s">
        <v>402</v>
      </c>
      <c r="C77" s="174" t="s">
        <v>165</v>
      </c>
      <c r="D77" s="174" t="s">
        <v>181</v>
      </c>
      <c r="E77" s="174" t="s">
        <v>404</v>
      </c>
      <c r="F77" s="174" t="s">
        <v>180</v>
      </c>
      <c r="G77" s="253">
        <v>500</v>
      </c>
      <c r="H77" s="253">
        <v>0</v>
      </c>
      <c r="I77" s="253">
        <v>0</v>
      </c>
      <c r="J77" s="253">
        <v>500</v>
      </c>
      <c r="K77" s="253">
        <v>0</v>
      </c>
      <c r="L77" s="253">
        <v>0</v>
      </c>
      <c r="M77" s="253">
        <f>+L77+K77+J77+I77+H77</f>
        <v>500</v>
      </c>
      <c r="N77" s="253">
        <f t="shared" si="21"/>
        <v>0</v>
      </c>
    </row>
    <row r="78" spans="1:14" ht="59.25" customHeight="1">
      <c r="A78" s="306"/>
      <c r="B78" s="174" t="s">
        <v>402</v>
      </c>
      <c r="C78" s="174" t="s">
        <v>165</v>
      </c>
      <c r="D78" s="174" t="s">
        <v>181</v>
      </c>
      <c r="E78" s="174" t="s">
        <v>326</v>
      </c>
      <c r="F78" s="174" t="s">
        <v>180</v>
      </c>
      <c r="G78" s="253">
        <v>2200</v>
      </c>
      <c r="H78" s="253">
        <v>0</v>
      </c>
      <c r="I78" s="253">
        <v>0</v>
      </c>
      <c r="J78" s="253">
        <v>0</v>
      </c>
      <c r="K78" s="253">
        <v>0</v>
      </c>
      <c r="L78" s="253">
        <v>0</v>
      </c>
      <c r="M78" s="253">
        <f>+L78+K78+J78+I78+H78</f>
        <v>0</v>
      </c>
      <c r="N78" s="253">
        <f t="shared" si="21"/>
        <v>2200</v>
      </c>
    </row>
    <row r="79" spans="1:14" ht="55.5" customHeight="1">
      <c r="A79" s="306"/>
      <c r="B79" s="174" t="s">
        <v>405</v>
      </c>
      <c r="C79" s="174" t="s">
        <v>165</v>
      </c>
      <c r="D79" s="174" t="s">
        <v>181</v>
      </c>
      <c r="E79" s="174" t="s">
        <v>406</v>
      </c>
      <c r="F79" s="174" t="s">
        <v>180</v>
      </c>
      <c r="G79" s="253">
        <v>850</v>
      </c>
      <c r="H79" s="253">
        <v>0</v>
      </c>
      <c r="I79" s="253">
        <v>0</v>
      </c>
      <c r="J79" s="253">
        <v>0</v>
      </c>
      <c r="K79" s="253">
        <v>0</v>
      </c>
      <c r="L79" s="253">
        <v>0</v>
      </c>
      <c r="M79" s="253">
        <f aca="true" t="shared" si="23" ref="M79:M84">+L79+K79+J79+I79+H79</f>
        <v>0</v>
      </c>
      <c r="N79" s="253">
        <f t="shared" si="21"/>
        <v>850</v>
      </c>
    </row>
    <row r="80" spans="1:14" ht="102">
      <c r="A80" s="306"/>
      <c r="B80" s="174" t="s">
        <v>407</v>
      </c>
      <c r="C80" s="174" t="s">
        <v>165</v>
      </c>
      <c r="D80" s="174" t="s">
        <v>181</v>
      </c>
      <c r="E80" s="174" t="s">
        <v>408</v>
      </c>
      <c r="F80" s="174" t="s">
        <v>180</v>
      </c>
      <c r="G80" s="253">
        <v>4500</v>
      </c>
      <c r="H80" s="253">
        <v>0</v>
      </c>
      <c r="I80" s="253">
        <v>0</v>
      </c>
      <c r="J80" s="253">
        <v>0</v>
      </c>
      <c r="K80" s="253">
        <v>0</v>
      </c>
      <c r="L80" s="253">
        <v>0</v>
      </c>
      <c r="M80" s="253">
        <f t="shared" si="23"/>
        <v>0</v>
      </c>
      <c r="N80" s="253">
        <f t="shared" si="21"/>
        <v>4500</v>
      </c>
    </row>
    <row r="81" spans="1:14" ht="55.5" customHeight="1">
      <c r="A81" s="306"/>
      <c r="B81" s="174" t="s">
        <v>409</v>
      </c>
      <c r="C81" s="174" t="s">
        <v>165</v>
      </c>
      <c r="D81" s="174" t="s">
        <v>410</v>
      </c>
      <c r="E81" s="174" t="s">
        <v>411</v>
      </c>
      <c r="F81" s="174" t="s">
        <v>180</v>
      </c>
      <c r="G81" s="253">
        <v>300</v>
      </c>
      <c r="H81" s="253">
        <v>0</v>
      </c>
      <c r="I81" s="253">
        <v>0</v>
      </c>
      <c r="J81" s="253">
        <v>0</v>
      </c>
      <c r="K81" s="253">
        <v>0</v>
      </c>
      <c r="L81" s="253">
        <v>0</v>
      </c>
      <c r="M81" s="253">
        <f t="shared" si="23"/>
        <v>0</v>
      </c>
      <c r="N81" s="253">
        <f t="shared" si="21"/>
        <v>300</v>
      </c>
    </row>
    <row r="82" spans="1:14" ht="55.5" customHeight="1">
      <c r="A82" s="306"/>
      <c r="B82" s="174" t="s">
        <v>412</v>
      </c>
      <c r="C82" s="174" t="s">
        <v>165</v>
      </c>
      <c r="D82" s="174" t="s">
        <v>415</v>
      </c>
      <c r="E82" s="174" t="s">
        <v>182</v>
      </c>
      <c r="F82" s="174" t="s">
        <v>180</v>
      </c>
      <c r="G82" s="253">
        <v>280.7</v>
      </c>
      <c r="H82" s="253">
        <v>0</v>
      </c>
      <c r="I82" s="253">
        <v>0</v>
      </c>
      <c r="J82" s="253">
        <v>0</v>
      </c>
      <c r="K82" s="253">
        <v>0</v>
      </c>
      <c r="L82" s="253">
        <v>0</v>
      </c>
      <c r="M82" s="253">
        <f t="shared" si="23"/>
        <v>0</v>
      </c>
      <c r="N82" s="253">
        <f t="shared" si="21"/>
        <v>280.7</v>
      </c>
    </row>
    <row r="83" spans="1:14" ht="55.5" customHeight="1">
      <c r="A83" s="306"/>
      <c r="B83" s="174" t="s">
        <v>413</v>
      </c>
      <c r="C83" s="174" t="s">
        <v>165</v>
      </c>
      <c r="D83" s="174" t="s">
        <v>414</v>
      </c>
      <c r="E83" s="174" t="s">
        <v>182</v>
      </c>
      <c r="F83" s="174" t="s">
        <v>180</v>
      </c>
      <c r="G83" s="253">
        <v>5200</v>
      </c>
      <c r="H83" s="253">
        <v>0</v>
      </c>
      <c r="I83" s="253">
        <v>0</v>
      </c>
      <c r="J83" s="253">
        <v>0</v>
      </c>
      <c r="K83" s="253">
        <v>0</v>
      </c>
      <c r="L83" s="253">
        <v>0</v>
      </c>
      <c r="M83" s="253">
        <f t="shared" si="23"/>
        <v>0</v>
      </c>
      <c r="N83" s="253">
        <f t="shared" si="21"/>
        <v>5200</v>
      </c>
    </row>
    <row r="84" spans="1:14" ht="63.75" customHeight="1">
      <c r="A84" s="306"/>
      <c r="B84" s="174" t="s">
        <v>416</v>
      </c>
      <c r="C84" s="174" t="s">
        <v>165</v>
      </c>
      <c r="D84" s="174" t="s">
        <v>417</v>
      </c>
      <c r="E84" s="174" t="s">
        <v>182</v>
      </c>
      <c r="F84" s="174" t="s">
        <v>305</v>
      </c>
      <c r="G84" s="253">
        <v>600</v>
      </c>
      <c r="H84" s="253">
        <v>0</v>
      </c>
      <c r="I84" s="253">
        <v>0</v>
      </c>
      <c r="J84" s="253">
        <v>0</v>
      </c>
      <c r="K84" s="253">
        <v>0</v>
      </c>
      <c r="L84" s="253">
        <v>0</v>
      </c>
      <c r="M84" s="253">
        <f t="shared" si="23"/>
        <v>0</v>
      </c>
      <c r="N84" s="253">
        <f t="shared" si="21"/>
        <v>600</v>
      </c>
    </row>
    <row r="85" spans="1:14" ht="24.75" customHeight="1">
      <c r="A85" s="300" t="s">
        <v>51</v>
      </c>
      <c r="B85" s="301"/>
      <c r="C85" s="101"/>
      <c r="D85" s="116"/>
      <c r="E85" s="78"/>
      <c r="F85" s="115"/>
      <c r="G85" s="119">
        <f>SUM(G74:G84)</f>
        <v>15925.7</v>
      </c>
      <c r="H85" s="119">
        <f aca="true" t="shared" si="24" ref="H85:N85">SUM(H74:H84)</f>
        <v>0</v>
      </c>
      <c r="I85" s="119">
        <f t="shared" si="24"/>
        <v>0</v>
      </c>
      <c r="J85" s="119">
        <f t="shared" si="24"/>
        <v>1595</v>
      </c>
      <c r="K85" s="119">
        <f t="shared" si="24"/>
        <v>0</v>
      </c>
      <c r="L85" s="119">
        <f t="shared" si="24"/>
        <v>0</v>
      </c>
      <c r="M85" s="119">
        <f t="shared" si="24"/>
        <v>1595</v>
      </c>
      <c r="N85" s="119">
        <f t="shared" si="24"/>
        <v>14330.7</v>
      </c>
    </row>
    <row r="86" spans="1:14" s="77" customFormat="1" ht="34.5" customHeight="1">
      <c r="A86" s="309" t="s">
        <v>259</v>
      </c>
      <c r="B86" s="310"/>
      <c r="C86" s="193"/>
      <c r="D86" s="194"/>
      <c r="E86" s="195"/>
      <c r="F86" s="193"/>
      <c r="G86" s="119">
        <f>G59+G62+G66+G70+G85+G73</f>
        <v>19313.07</v>
      </c>
      <c r="H86" s="119">
        <f aca="true" t="shared" si="25" ref="H86:N86">H59+H62+H66+H70+H85+H73</f>
        <v>0</v>
      </c>
      <c r="I86" s="119">
        <f t="shared" si="25"/>
        <v>908.51</v>
      </c>
      <c r="J86" s="119">
        <f t="shared" si="25"/>
        <v>3573.8600000000006</v>
      </c>
      <c r="K86" s="119">
        <f t="shared" si="25"/>
        <v>0</v>
      </c>
      <c r="L86" s="119">
        <f t="shared" si="25"/>
        <v>0</v>
      </c>
      <c r="M86" s="119">
        <f t="shared" si="25"/>
        <v>4482.37</v>
      </c>
      <c r="N86" s="119">
        <f t="shared" si="25"/>
        <v>14830.7</v>
      </c>
    </row>
    <row r="87" spans="1:14" ht="24.75" customHeight="1">
      <c r="A87" s="304" t="s">
        <v>52</v>
      </c>
      <c r="B87" s="305"/>
      <c r="C87" s="138"/>
      <c r="D87" s="138"/>
      <c r="E87" s="138"/>
      <c r="F87" s="138"/>
      <c r="G87" s="139"/>
      <c r="H87" s="139"/>
      <c r="I87" s="139"/>
      <c r="J87" s="139"/>
      <c r="K87" s="139"/>
      <c r="L87" s="139"/>
      <c r="M87" s="139"/>
      <c r="N87" s="139"/>
    </row>
    <row r="88" spans="1:14" ht="74.25" customHeight="1">
      <c r="A88" s="222" t="s">
        <v>170</v>
      </c>
      <c r="B88" s="174" t="s">
        <v>357</v>
      </c>
      <c r="C88" s="174" t="s">
        <v>165</v>
      </c>
      <c r="D88" s="249" t="s">
        <v>184</v>
      </c>
      <c r="E88" s="249" t="s">
        <v>306</v>
      </c>
      <c r="F88" s="174" t="s">
        <v>180</v>
      </c>
      <c r="G88" s="253">
        <v>200</v>
      </c>
      <c r="H88" s="253">
        <v>0</v>
      </c>
      <c r="I88" s="253">
        <v>0</v>
      </c>
      <c r="J88" s="253">
        <v>200</v>
      </c>
      <c r="K88" s="253">
        <v>0</v>
      </c>
      <c r="L88" s="253">
        <v>0</v>
      </c>
      <c r="M88" s="253">
        <f>I88+J88+K88+L88</f>
        <v>200</v>
      </c>
      <c r="N88" s="253">
        <f>+G88-M88</f>
        <v>0</v>
      </c>
    </row>
    <row r="89" spans="1:14" ht="28.5" customHeight="1">
      <c r="A89" s="300" t="s">
        <v>51</v>
      </c>
      <c r="B89" s="301"/>
      <c r="C89" s="101"/>
      <c r="D89" s="116"/>
      <c r="E89" s="78"/>
      <c r="F89" s="115"/>
      <c r="G89" s="119">
        <f>SUM(G87:G88)</f>
        <v>200</v>
      </c>
      <c r="H89" s="254">
        <f>SUM(H88:H88)</f>
        <v>0</v>
      </c>
      <c r="I89" s="254">
        <f>SUM(I88:I88)</f>
        <v>0</v>
      </c>
      <c r="J89" s="254">
        <f>SUM(J88:J88)</f>
        <v>200</v>
      </c>
      <c r="K89" s="254">
        <f>SUM(K88:K88)</f>
        <v>0</v>
      </c>
      <c r="L89" s="254">
        <f>SUM(L88:L88)</f>
        <v>0</v>
      </c>
      <c r="M89" s="119">
        <f>SUM(M87:M88)</f>
        <v>200</v>
      </c>
      <c r="N89" s="119">
        <f>+G89-M89</f>
        <v>0</v>
      </c>
    </row>
    <row r="90" spans="1:14" ht="65.25" customHeight="1">
      <c r="A90" s="247" t="s">
        <v>173</v>
      </c>
      <c r="B90" s="174" t="s">
        <v>418</v>
      </c>
      <c r="C90" s="174" t="s">
        <v>165</v>
      </c>
      <c r="D90" s="249" t="s">
        <v>184</v>
      </c>
      <c r="E90" s="249" t="s">
        <v>306</v>
      </c>
      <c r="F90" s="174" t="s">
        <v>180</v>
      </c>
      <c r="G90" s="253">
        <v>1500</v>
      </c>
      <c r="H90" s="253">
        <v>0</v>
      </c>
      <c r="I90" s="253">
        <v>0</v>
      </c>
      <c r="J90" s="253">
        <v>1500</v>
      </c>
      <c r="K90" s="253">
        <v>0</v>
      </c>
      <c r="L90" s="253">
        <v>0</v>
      </c>
      <c r="M90" s="253">
        <f>J90</f>
        <v>1500</v>
      </c>
      <c r="N90" s="253">
        <f>+G90-M90</f>
        <v>0</v>
      </c>
    </row>
    <row r="91" spans="1:14" ht="28.5" customHeight="1">
      <c r="A91" s="300" t="s">
        <v>51</v>
      </c>
      <c r="B91" s="301"/>
      <c r="C91" s="101"/>
      <c r="D91" s="116"/>
      <c r="E91" s="78"/>
      <c r="F91" s="115"/>
      <c r="G91" s="255">
        <f>SUM(G90:G90)</f>
        <v>1500</v>
      </c>
      <c r="H91" s="256">
        <f aca="true" t="shared" si="26" ref="H91:N91">H90</f>
        <v>0</v>
      </c>
      <c r="I91" s="256">
        <f t="shared" si="26"/>
        <v>0</v>
      </c>
      <c r="J91" s="256">
        <f t="shared" si="26"/>
        <v>1500</v>
      </c>
      <c r="K91" s="256">
        <f t="shared" si="26"/>
        <v>0</v>
      </c>
      <c r="L91" s="256">
        <f t="shared" si="26"/>
        <v>0</v>
      </c>
      <c r="M91" s="256">
        <f t="shared" si="26"/>
        <v>1500</v>
      </c>
      <c r="N91" s="256">
        <f t="shared" si="26"/>
        <v>0</v>
      </c>
    </row>
    <row r="92" spans="1:14" s="77" customFormat="1" ht="37.5" customHeight="1">
      <c r="A92" s="307" t="s">
        <v>261</v>
      </c>
      <c r="B92" s="308"/>
      <c r="C92" s="196"/>
      <c r="D92" s="197"/>
      <c r="E92" s="197"/>
      <c r="F92" s="198"/>
      <c r="G92" s="119">
        <f>G89+G91</f>
        <v>1700</v>
      </c>
      <c r="H92" s="119">
        <f aca="true" t="shared" si="27" ref="H92:N92">H89+H91</f>
        <v>0</v>
      </c>
      <c r="I92" s="119">
        <f t="shared" si="27"/>
        <v>0</v>
      </c>
      <c r="J92" s="119">
        <f t="shared" si="27"/>
        <v>1700</v>
      </c>
      <c r="K92" s="119">
        <f t="shared" si="27"/>
        <v>0</v>
      </c>
      <c r="L92" s="119">
        <f t="shared" si="27"/>
        <v>0</v>
      </c>
      <c r="M92" s="119">
        <f t="shared" si="27"/>
        <v>1700</v>
      </c>
      <c r="N92" s="119">
        <f t="shared" si="27"/>
        <v>0</v>
      </c>
    </row>
    <row r="93" spans="1:14" s="82" customFormat="1" ht="48.75" customHeight="1">
      <c r="A93" s="302" t="s">
        <v>171</v>
      </c>
      <c r="B93" s="303"/>
      <c r="C93" s="80"/>
      <c r="D93" s="80"/>
      <c r="E93" s="97"/>
      <c r="F93" s="81"/>
      <c r="G93" s="121">
        <f>SUM(G92+G86+G54+G48)</f>
        <v>39597.236000000004</v>
      </c>
      <c r="H93" s="121">
        <f aca="true" t="shared" si="28" ref="H93:N93">SUM(H92+H86+H54+H48)</f>
        <v>0</v>
      </c>
      <c r="I93" s="121">
        <f t="shared" si="28"/>
        <v>5508.51</v>
      </c>
      <c r="J93" s="121">
        <f t="shared" si="28"/>
        <v>12849.026000000002</v>
      </c>
      <c r="K93" s="121">
        <f t="shared" si="28"/>
        <v>459</v>
      </c>
      <c r="L93" s="121">
        <f t="shared" si="28"/>
        <v>0</v>
      </c>
      <c r="M93" s="121">
        <f t="shared" si="28"/>
        <v>18816.536</v>
      </c>
      <c r="N93" s="121">
        <f t="shared" si="28"/>
        <v>20780.7</v>
      </c>
    </row>
    <row r="95" spans="2:14" s="92" customFormat="1" ht="28.5" customHeight="1">
      <c r="B95" s="99"/>
      <c r="C95" s="93"/>
      <c r="D95" s="93"/>
      <c r="E95" s="98"/>
      <c r="F95" s="93"/>
      <c r="G95" s="93"/>
      <c r="H95" s="93"/>
      <c r="I95" s="93"/>
      <c r="J95" s="93"/>
      <c r="K95" s="93"/>
      <c r="L95" s="94"/>
      <c r="M95" s="94"/>
      <c r="N95" s="94"/>
    </row>
  </sheetData>
  <sheetProtection/>
  <mergeCells count="56">
    <mergeCell ref="A66:B66"/>
    <mergeCell ref="A67:A69"/>
    <mergeCell ref="A56:A58"/>
    <mergeCell ref="A26:A28"/>
    <mergeCell ref="A60:A61"/>
    <mergeCell ref="A59:B59"/>
    <mergeCell ref="A62:B62"/>
    <mergeCell ref="A29:B29"/>
    <mergeCell ref="A32:B32"/>
    <mergeCell ref="G12:G15"/>
    <mergeCell ref="B6:D6"/>
    <mergeCell ref="A49:B49"/>
    <mergeCell ref="H12:M13"/>
    <mergeCell ref="H14:H15"/>
    <mergeCell ref="A12:B15"/>
    <mergeCell ref="I14:I15"/>
    <mergeCell ref="J14:J15"/>
    <mergeCell ref="K14:K15"/>
    <mergeCell ref="C12:C15"/>
    <mergeCell ref="A22:B22"/>
    <mergeCell ref="A20:B20"/>
    <mergeCell ref="G1:N1"/>
    <mergeCell ref="B3:N3"/>
    <mergeCell ref="B4:N4"/>
    <mergeCell ref="L14:L15"/>
    <mergeCell ref="M14:M15"/>
    <mergeCell ref="N12:N15"/>
    <mergeCell ref="B8:D8"/>
    <mergeCell ref="E12:E15"/>
    <mergeCell ref="B7:D7"/>
    <mergeCell ref="D12:D15"/>
    <mergeCell ref="F12:F15"/>
    <mergeCell ref="A16:B16"/>
    <mergeCell ref="A17:B17"/>
    <mergeCell ref="B9:D9"/>
    <mergeCell ref="B10:D10"/>
    <mergeCell ref="A92:B92"/>
    <mergeCell ref="A55:C55"/>
    <mergeCell ref="A33:A46"/>
    <mergeCell ref="A30:A31"/>
    <mergeCell ref="A23:A24"/>
    <mergeCell ref="A73:B73"/>
    <mergeCell ref="A63:A65"/>
    <mergeCell ref="A70:B70"/>
    <mergeCell ref="A25:B25"/>
    <mergeCell ref="A71:A72"/>
    <mergeCell ref="A18:A19"/>
    <mergeCell ref="A91:B91"/>
    <mergeCell ref="A89:B89"/>
    <mergeCell ref="A85:B85"/>
    <mergeCell ref="A93:B93"/>
    <mergeCell ref="A87:B87"/>
    <mergeCell ref="A74:A84"/>
    <mergeCell ref="A48:B48"/>
    <mergeCell ref="A86:B86"/>
    <mergeCell ref="A54:B54"/>
  </mergeCells>
  <printOptions horizontalCentered="1"/>
  <pageMargins left="0.19" right="0.17" top="0.4724409448818898" bottom="0.5511811023622047" header="0.35433070866141736" footer="0.3937007874015748"/>
  <pageSetup fitToHeight="0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view="pageBreakPreview" zoomScale="85" zoomScaleNormal="90" zoomScaleSheetLayoutView="85" zoomScalePageLayoutView="0" workbookViewId="0" topLeftCell="A1">
      <pane xSplit="2" ySplit="7" topLeftCell="C3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62" sqref="M62"/>
    </sheetView>
  </sheetViews>
  <sheetFormatPr defaultColWidth="9.140625" defaultRowHeight="12.75"/>
  <cols>
    <col min="1" max="1" width="33.57421875" style="0" customWidth="1"/>
    <col min="2" max="2" width="14.00390625" style="0" customWidth="1"/>
    <col min="3" max="3" width="16.00390625" style="61" customWidth="1"/>
    <col min="4" max="4" width="15.7109375" style="61" customWidth="1"/>
    <col min="5" max="5" width="15.7109375" style="175" customWidth="1"/>
    <col min="6" max="6" width="15.7109375" style="176" customWidth="1"/>
    <col min="7" max="8" width="15.7109375" style="151" customWidth="1"/>
    <col min="9" max="14" width="15.7109375" style="183" customWidth="1"/>
    <col min="15" max="16" width="15.7109375" style="61" customWidth="1"/>
  </cols>
  <sheetData>
    <row r="1" spans="1:14" ht="12.75">
      <c r="A1" s="1"/>
      <c r="B1" s="2"/>
      <c r="C1" s="60"/>
      <c r="D1" s="60" t="s">
        <v>86</v>
      </c>
      <c r="E1" s="151"/>
      <c r="F1" s="177"/>
      <c r="I1" s="151"/>
      <c r="J1" s="151"/>
      <c r="K1" s="151"/>
      <c r="L1" s="151"/>
      <c r="M1" s="151"/>
      <c r="N1" s="151"/>
    </row>
    <row r="2" spans="1:14" ht="12.75">
      <c r="A2" s="1"/>
      <c r="B2" s="1"/>
      <c r="C2" s="60"/>
      <c r="D2" s="60"/>
      <c r="E2" s="151"/>
      <c r="F2" s="177"/>
      <c r="I2" s="151"/>
      <c r="J2" s="151"/>
      <c r="K2" s="151"/>
      <c r="L2" s="151"/>
      <c r="M2" s="151"/>
      <c r="N2" s="151"/>
    </row>
    <row r="3" spans="1:14" ht="15.75">
      <c r="A3" s="346" t="s">
        <v>2</v>
      </c>
      <c r="B3" s="346"/>
      <c r="C3" s="346"/>
      <c r="D3" s="346"/>
      <c r="E3" s="151"/>
      <c r="F3" s="177"/>
      <c r="I3" s="151"/>
      <c r="J3" s="151"/>
      <c r="K3" s="151"/>
      <c r="L3" s="151"/>
      <c r="M3" s="151"/>
      <c r="N3" s="151"/>
    </row>
    <row r="4" spans="1:14" ht="12.75">
      <c r="A4" s="347" t="s">
        <v>343</v>
      </c>
      <c r="B4" s="347"/>
      <c r="C4" s="347"/>
      <c r="D4" s="347"/>
      <c r="E4" s="151"/>
      <c r="F4" s="177"/>
      <c r="I4" s="151"/>
      <c r="J4" s="151"/>
      <c r="K4" s="151"/>
      <c r="L4" s="151"/>
      <c r="M4" s="151"/>
      <c r="N4" s="151"/>
    </row>
    <row r="5" spans="1:14" ht="12.75">
      <c r="A5" s="347" t="s">
        <v>272</v>
      </c>
      <c r="B5" s="347"/>
      <c r="C5" s="347"/>
      <c r="D5" s="347"/>
      <c r="E5" s="151"/>
      <c r="F5" s="177"/>
      <c r="I5" s="151"/>
      <c r="J5" s="151"/>
      <c r="K5" s="151"/>
      <c r="L5" s="151"/>
      <c r="M5" s="151"/>
      <c r="N5" s="151"/>
    </row>
    <row r="6" spans="1:14" ht="15">
      <c r="A6" s="4"/>
      <c r="B6" s="4"/>
      <c r="C6" s="62"/>
      <c r="D6" s="62"/>
      <c r="E6" s="151"/>
      <c r="F6" s="177"/>
      <c r="I6" s="151"/>
      <c r="J6" s="151"/>
      <c r="K6" s="151"/>
      <c r="L6" s="151"/>
      <c r="M6" s="151"/>
      <c r="N6" s="151"/>
    </row>
    <row r="7" spans="1:16" ht="30" customHeight="1">
      <c r="A7" s="348" t="s">
        <v>0</v>
      </c>
      <c r="B7" s="348" t="s">
        <v>1</v>
      </c>
      <c r="C7" s="349" t="s">
        <v>252</v>
      </c>
      <c r="D7" s="350"/>
      <c r="E7" s="344" t="s">
        <v>173</v>
      </c>
      <c r="F7" s="345"/>
      <c r="G7" s="352" t="s">
        <v>174</v>
      </c>
      <c r="H7" s="352"/>
      <c r="I7" s="344" t="s">
        <v>144</v>
      </c>
      <c r="J7" s="345"/>
      <c r="K7" s="352" t="s">
        <v>175</v>
      </c>
      <c r="L7" s="352"/>
      <c r="M7" s="352" t="s">
        <v>143</v>
      </c>
      <c r="N7" s="352"/>
      <c r="O7" s="344" t="s">
        <v>145</v>
      </c>
      <c r="P7" s="345"/>
    </row>
    <row r="8" spans="1:16" ht="58.5" customHeight="1">
      <c r="A8" s="348"/>
      <c r="B8" s="348"/>
      <c r="C8" s="83" t="s">
        <v>25</v>
      </c>
      <c r="D8" s="83" t="s">
        <v>45</v>
      </c>
      <c r="E8" s="184" t="s">
        <v>25</v>
      </c>
      <c r="F8" s="188" t="s">
        <v>45</v>
      </c>
      <c r="G8" s="184" t="s">
        <v>25</v>
      </c>
      <c r="H8" s="184" t="s">
        <v>45</v>
      </c>
      <c r="I8" s="184" t="s">
        <v>25</v>
      </c>
      <c r="J8" s="184" t="s">
        <v>45</v>
      </c>
      <c r="K8" s="184" t="s">
        <v>25</v>
      </c>
      <c r="L8" s="184" t="s">
        <v>45</v>
      </c>
      <c r="M8" s="184" t="s">
        <v>25</v>
      </c>
      <c r="N8" s="184" t="s">
        <v>45</v>
      </c>
      <c r="O8" s="184" t="s">
        <v>25</v>
      </c>
      <c r="P8" s="184" t="s">
        <v>45</v>
      </c>
    </row>
    <row r="9" spans="1:16" ht="21.75" customHeight="1">
      <c r="A9" s="43" t="s">
        <v>176</v>
      </c>
      <c r="B9" s="3"/>
      <c r="C9" s="83">
        <f>SUM(E9+G9+I9+K9+M9+O9)</f>
        <v>35</v>
      </c>
      <c r="D9" s="83">
        <f>SUM(F9+H9+J9+L9+N9+P9)</f>
        <v>24</v>
      </c>
      <c r="E9" s="264">
        <f>E11+E13+E15+E17+E19</f>
        <v>23</v>
      </c>
      <c r="F9" s="264">
        <v>13</v>
      </c>
      <c r="G9" s="264">
        <f>G11+G13+G15+G17+G19</f>
        <v>3</v>
      </c>
      <c r="H9" s="264">
        <v>2</v>
      </c>
      <c r="I9" s="264">
        <f aca="true" t="shared" si="0" ref="I9:P9">I11+I13+I15+I17+I19</f>
        <v>2</v>
      </c>
      <c r="J9" s="264">
        <f t="shared" si="0"/>
        <v>2</v>
      </c>
      <c r="K9" s="264">
        <f t="shared" si="0"/>
        <v>2</v>
      </c>
      <c r="L9" s="264">
        <f t="shared" si="0"/>
        <v>2</v>
      </c>
      <c r="M9" s="264">
        <v>3</v>
      </c>
      <c r="N9" s="264">
        <v>3</v>
      </c>
      <c r="O9" s="264">
        <v>2</v>
      </c>
      <c r="P9" s="264">
        <f t="shared" si="0"/>
        <v>2</v>
      </c>
    </row>
    <row r="10" spans="1:16" ht="13.5" customHeight="1">
      <c r="A10" s="7" t="s">
        <v>33</v>
      </c>
      <c r="B10" s="5" t="s">
        <v>4</v>
      </c>
      <c r="C10" s="83">
        <f>SUM(E10+G10+I10+K10+M10+O10)</f>
        <v>98.36200000000001</v>
      </c>
      <c r="D10" s="83">
        <f aca="true" t="shared" si="1" ref="D10:D43">SUM(F10+H10+J10+L10+N10+P10)</f>
        <v>37.016</v>
      </c>
      <c r="E10" s="265">
        <f>E12+E14+E16+E18+E20</f>
        <v>89.71600000000001</v>
      </c>
      <c r="F10" s="265">
        <v>29.516</v>
      </c>
      <c r="G10" s="265">
        <f aca="true" t="shared" si="2" ref="G10:L10">G12+G14+G16+G18+G20</f>
        <v>3.56</v>
      </c>
      <c r="H10" s="265">
        <v>2.4</v>
      </c>
      <c r="I10" s="265">
        <f t="shared" si="2"/>
        <v>2.3200000000000003</v>
      </c>
      <c r="J10" s="265">
        <f t="shared" si="2"/>
        <v>2.3200000000000003</v>
      </c>
      <c r="K10" s="265">
        <f>K12+K14+K16+K18+K20</f>
        <v>0.212</v>
      </c>
      <c r="L10" s="265">
        <f t="shared" si="2"/>
        <v>0.226</v>
      </c>
      <c r="M10" s="265">
        <f>M12+M20</f>
        <v>1.8039999999999998</v>
      </c>
      <c r="N10" s="265">
        <f>N12+N20</f>
        <v>1.8039999999999998</v>
      </c>
      <c r="O10" s="265">
        <f>O12+O20</f>
        <v>0.75</v>
      </c>
      <c r="P10" s="265">
        <f>P12+P20</f>
        <v>0.75</v>
      </c>
    </row>
    <row r="11" spans="1:16" ht="12.75">
      <c r="A11" s="6" t="s">
        <v>34</v>
      </c>
      <c r="B11" s="5" t="s">
        <v>3</v>
      </c>
      <c r="C11" s="83">
        <f aca="true" t="shared" si="3" ref="C11:C43">SUM(E11+G11+I11+K11+M11+O11)</f>
        <v>7</v>
      </c>
      <c r="D11" s="83">
        <f t="shared" si="1"/>
        <v>6</v>
      </c>
      <c r="E11" s="266">
        <v>3</v>
      </c>
      <c r="F11" s="266">
        <v>3</v>
      </c>
      <c r="G11" s="205">
        <v>2</v>
      </c>
      <c r="H11" s="205">
        <v>1</v>
      </c>
      <c r="I11" s="205">
        <v>1</v>
      </c>
      <c r="J11" s="205">
        <v>1</v>
      </c>
      <c r="K11" s="205">
        <v>0</v>
      </c>
      <c r="L11" s="205">
        <v>0</v>
      </c>
      <c r="M11" s="205">
        <v>1</v>
      </c>
      <c r="N11" s="205">
        <f>M11</f>
        <v>1</v>
      </c>
      <c r="O11" s="205">
        <v>0</v>
      </c>
      <c r="P11" s="205">
        <v>0</v>
      </c>
    </row>
    <row r="12" spans="1:16" ht="12.75">
      <c r="A12" s="7" t="s">
        <v>35</v>
      </c>
      <c r="B12" s="5" t="s">
        <v>4</v>
      </c>
      <c r="C12" s="83">
        <f t="shared" si="3"/>
        <v>9.774</v>
      </c>
      <c r="D12" s="83">
        <f t="shared" si="1"/>
        <v>8.613999999999999</v>
      </c>
      <c r="E12" s="266">
        <v>4.834</v>
      </c>
      <c r="F12" s="266">
        <v>4.834</v>
      </c>
      <c r="G12" s="205">
        <f>G24</f>
        <v>1.96</v>
      </c>
      <c r="H12" s="205">
        <v>0.8</v>
      </c>
      <c r="I12" s="205">
        <f>'ф3.1 Источн.тепл'!E17</f>
        <v>1.32</v>
      </c>
      <c r="J12" s="205">
        <f>'ф3.1 Источн.тепл'!E17</f>
        <v>1.32</v>
      </c>
      <c r="K12" s="205">
        <v>0</v>
      </c>
      <c r="L12" s="205">
        <v>0</v>
      </c>
      <c r="M12" s="205">
        <v>1.66</v>
      </c>
      <c r="N12" s="205">
        <f aca="true" t="shared" si="4" ref="N12:N32">M12</f>
        <v>1.66</v>
      </c>
      <c r="O12" s="205">
        <v>0</v>
      </c>
      <c r="P12" s="205">
        <v>0</v>
      </c>
    </row>
    <row r="13" spans="1:16" ht="12.75">
      <c r="A13" s="6" t="s">
        <v>36</v>
      </c>
      <c r="B13" s="5" t="s">
        <v>3</v>
      </c>
      <c r="C13" s="83">
        <f t="shared" si="3"/>
        <v>0</v>
      </c>
      <c r="D13" s="83">
        <f t="shared" si="1"/>
        <v>0</v>
      </c>
      <c r="E13" s="266">
        <v>0</v>
      </c>
      <c r="F13" s="266">
        <v>0</v>
      </c>
      <c r="G13" s="205">
        <v>0</v>
      </c>
      <c r="H13" s="205">
        <v>0</v>
      </c>
      <c r="I13" s="205">
        <v>0</v>
      </c>
      <c r="J13" s="205">
        <v>0</v>
      </c>
      <c r="K13" s="205">
        <v>0</v>
      </c>
      <c r="L13" s="205">
        <v>0</v>
      </c>
      <c r="M13" s="205">
        <v>0</v>
      </c>
      <c r="N13" s="205">
        <f t="shared" si="4"/>
        <v>0</v>
      </c>
      <c r="O13" s="205">
        <v>0</v>
      </c>
      <c r="P13" s="205">
        <v>0</v>
      </c>
    </row>
    <row r="14" spans="1:16" ht="12.75">
      <c r="A14" s="7" t="s">
        <v>35</v>
      </c>
      <c r="B14" s="5" t="s">
        <v>4</v>
      </c>
      <c r="C14" s="83">
        <f t="shared" si="3"/>
        <v>0</v>
      </c>
      <c r="D14" s="83">
        <f t="shared" si="1"/>
        <v>0</v>
      </c>
      <c r="E14" s="266">
        <v>0</v>
      </c>
      <c r="F14" s="266">
        <v>0</v>
      </c>
      <c r="G14" s="205">
        <v>0</v>
      </c>
      <c r="H14" s="205">
        <v>0</v>
      </c>
      <c r="I14" s="205">
        <v>0</v>
      </c>
      <c r="J14" s="205">
        <v>0</v>
      </c>
      <c r="K14" s="205">
        <v>0</v>
      </c>
      <c r="L14" s="205">
        <v>0</v>
      </c>
      <c r="M14" s="205">
        <v>0</v>
      </c>
      <c r="N14" s="205">
        <f t="shared" si="4"/>
        <v>0</v>
      </c>
      <c r="O14" s="205">
        <v>0</v>
      </c>
      <c r="P14" s="205">
        <v>0</v>
      </c>
    </row>
    <row r="15" spans="1:16" ht="12.75">
      <c r="A15" s="6" t="s">
        <v>37</v>
      </c>
      <c r="B15" s="5" t="s">
        <v>3</v>
      </c>
      <c r="C15" s="83">
        <f t="shared" si="3"/>
        <v>21</v>
      </c>
      <c r="D15" s="83">
        <f t="shared" si="1"/>
        <v>11</v>
      </c>
      <c r="E15" s="266">
        <v>20</v>
      </c>
      <c r="F15" s="266">
        <v>10</v>
      </c>
      <c r="G15" s="205">
        <v>1</v>
      </c>
      <c r="H15" s="205">
        <v>1</v>
      </c>
      <c r="I15" s="205">
        <v>0</v>
      </c>
      <c r="J15" s="205">
        <v>0</v>
      </c>
      <c r="K15" s="205">
        <v>0</v>
      </c>
      <c r="L15" s="205">
        <v>0</v>
      </c>
      <c r="M15" s="205">
        <v>0</v>
      </c>
      <c r="N15" s="205">
        <f t="shared" si="4"/>
        <v>0</v>
      </c>
      <c r="O15" s="205">
        <v>0</v>
      </c>
      <c r="P15" s="205">
        <v>0</v>
      </c>
    </row>
    <row r="16" spans="1:16" ht="12.75">
      <c r="A16" s="7" t="s">
        <v>35</v>
      </c>
      <c r="B16" s="5" t="s">
        <v>4</v>
      </c>
      <c r="C16" s="83">
        <f t="shared" si="3"/>
        <v>86.482</v>
      </c>
      <c r="D16" s="83">
        <f t="shared" si="1"/>
        <v>28.712</v>
      </c>
      <c r="E16" s="266">
        <v>84.882</v>
      </c>
      <c r="F16" s="266">
        <v>27.112</v>
      </c>
      <c r="G16" s="205">
        <f>G28</f>
        <v>1.6</v>
      </c>
      <c r="H16" s="205">
        <f>H28</f>
        <v>1.6</v>
      </c>
      <c r="I16" s="205">
        <v>0</v>
      </c>
      <c r="J16" s="205">
        <v>0</v>
      </c>
      <c r="K16" s="205">
        <v>0</v>
      </c>
      <c r="L16" s="205">
        <v>0</v>
      </c>
      <c r="M16" s="205">
        <v>0</v>
      </c>
      <c r="N16" s="205">
        <f t="shared" si="4"/>
        <v>0</v>
      </c>
      <c r="O16" s="205">
        <v>0</v>
      </c>
      <c r="P16" s="205">
        <v>0</v>
      </c>
    </row>
    <row r="17" spans="1:16" ht="12.75">
      <c r="A17" s="6" t="s">
        <v>38</v>
      </c>
      <c r="B17" s="5" t="s">
        <v>3</v>
      </c>
      <c r="C17" s="83">
        <f t="shared" si="3"/>
        <v>1</v>
      </c>
      <c r="D17" s="83">
        <f t="shared" si="1"/>
        <v>1</v>
      </c>
      <c r="E17" s="266">
        <v>0</v>
      </c>
      <c r="F17" s="266">
        <v>0</v>
      </c>
      <c r="G17" s="205">
        <v>0</v>
      </c>
      <c r="H17" s="205">
        <v>0</v>
      </c>
      <c r="I17" s="205">
        <v>0</v>
      </c>
      <c r="J17" s="205">
        <v>0</v>
      </c>
      <c r="K17" s="205">
        <v>1</v>
      </c>
      <c r="L17" s="205">
        <v>1</v>
      </c>
      <c r="M17" s="205">
        <v>0</v>
      </c>
      <c r="N17" s="205">
        <f t="shared" si="4"/>
        <v>0</v>
      </c>
      <c r="O17" s="205">
        <v>0</v>
      </c>
      <c r="P17" s="205">
        <v>0</v>
      </c>
    </row>
    <row r="18" spans="1:16" ht="12.75">
      <c r="A18" s="7" t="s">
        <v>35</v>
      </c>
      <c r="B18" s="5" t="s">
        <v>4</v>
      </c>
      <c r="C18" s="83">
        <f t="shared" si="3"/>
        <v>0.086</v>
      </c>
      <c r="D18" s="83">
        <f t="shared" si="1"/>
        <v>0.1</v>
      </c>
      <c r="E18" s="266">
        <v>0</v>
      </c>
      <c r="F18" s="266">
        <v>0</v>
      </c>
      <c r="G18" s="205">
        <f>G30</f>
        <v>0</v>
      </c>
      <c r="H18" s="205">
        <f>H30</f>
        <v>0</v>
      </c>
      <c r="I18" s="205">
        <v>0</v>
      </c>
      <c r="J18" s="205">
        <v>0</v>
      </c>
      <c r="K18" s="267">
        <v>0.086</v>
      </c>
      <c r="L18" s="267">
        <v>0.1</v>
      </c>
      <c r="M18" s="205">
        <v>0</v>
      </c>
      <c r="N18" s="205">
        <f t="shared" si="4"/>
        <v>0</v>
      </c>
      <c r="O18" s="205">
        <v>0</v>
      </c>
      <c r="P18" s="205">
        <v>0</v>
      </c>
    </row>
    <row r="19" spans="1:16" ht="12.75">
      <c r="A19" s="6" t="s">
        <v>39</v>
      </c>
      <c r="B19" s="5" t="s">
        <v>3</v>
      </c>
      <c r="C19" s="83">
        <f t="shared" si="3"/>
        <v>6</v>
      </c>
      <c r="D19" s="83">
        <f t="shared" si="1"/>
        <v>6</v>
      </c>
      <c r="E19" s="266">
        <v>0</v>
      </c>
      <c r="F19" s="266">
        <v>0</v>
      </c>
      <c r="G19" s="205">
        <v>0</v>
      </c>
      <c r="H19" s="205">
        <v>0</v>
      </c>
      <c r="I19" s="205">
        <v>1</v>
      </c>
      <c r="J19" s="205">
        <v>1</v>
      </c>
      <c r="K19" s="205">
        <v>1</v>
      </c>
      <c r="L19" s="205">
        <v>1</v>
      </c>
      <c r="M19" s="205">
        <v>2</v>
      </c>
      <c r="N19" s="205">
        <f t="shared" si="4"/>
        <v>2</v>
      </c>
      <c r="O19" s="205">
        <v>2</v>
      </c>
      <c r="P19" s="205">
        <v>2</v>
      </c>
    </row>
    <row r="20" spans="1:16" ht="12.75">
      <c r="A20" s="7" t="s">
        <v>35</v>
      </c>
      <c r="B20" s="5" t="s">
        <v>4</v>
      </c>
      <c r="C20" s="83">
        <f t="shared" si="3"/>
        <v>2.0199999999999996</v>
      </c>
      <c r="D20" s="83">
        <f t="shared" si="1"/>
        <v>2.0199999999999996</v>
      </c>
      <c r="E20" s="266">
        <v>0</v>
      </c>
      <c r="F20" s="266">
        <v>0</v>
      </c>
      <c r="G20" s="205">
        <f>G32</f>
        <v>0</v>
      </c>
      <c r="H20" s="205">
        <f>H32</f>
        <v>0</v>
      </c>
      <c r="I20" s="205">
        <v>1</v>
      </c>
      <c r="J20" s="205">
        <f>'ф3.1 Источн.тепл'!E18</f>
        <v>1</v>
      </c>
      <c r="K20" s="205">
        <f>'ф3.1 Источн.тепл'!E51+'ф3.1 Источн.тепл'!E52</f>
        <v>0.126</v>
      </c>
      <c r="L20" s="205">
        <f>'ф3.1 Источн.тепл'!E51+'ф3.1 Источн.тепл'!E52</f>
        <v>0.126</v>
      </c>
      <c r="M20" s="205">
        <v>0.144</v>
      </c>
      <c r="N20" s="205">
        <f t="shared" si="4"/>
        <v>0.144</v>
      </c>
      <c r="O20" s="205">
        <v>0.75</v>
      </c>
      <c r="P20" s="205">
        <v>0.75</v>
      </c>
    </row>
    <row r="21" spans="1:16" s="127" customFormat="1" ht="24.75" customHeight="1">
      <c r="A21" s="124" t="s">
        <v>5</v>
      </c>
      <c r="B21" s="125" t="s">
        <v>3</v>
      </c>
      <c r="C21" s="126">
        <f>SUM(E21+G21+I21+K21+M21+O21)</f>
        <v>78</v>
      </c>
      <c r="D21" s="126">
        <f t="shared" si="1"/>
        <v>52</v>
      </c>
      <c r="E21" s="266">
        <v>54</v>
      </c>
      <c r="F21" s="266">
        <v>28</v>
      </c>
      <c r="G21" s="266">
        <f>G23+G25+G27+G29+G31</f>
        <v>8</v>
      </c>
      <c r="H21" s="266">
        <v>8</v>
      </c>
      <c r="I21" s="266">
        <f>I23+I25+I27+I29+I31</f>
        <v>4</v>
      </c>
      <c r="J21" s="266">
        <f>J23+J25+J27+J29+J31</f>
        <v>4</v>
      </c>
      <c r="K21" s="266">
        <f>K23+K25+K27+K29+K31</f>
        <v>4</v>
      </c>
      <c r="L21" s="266">
        <v>4</v>
      </c>
      <c r="M21" s="266">
        <f>M23+M25+M27+M29+M31</f>
        <v>5</v>
      </c>
      <c r="N21" s="205">
        <f>M21</f>
        <v>5</v>
      </c>
      <c r="O21" s="266">
        <v>3</v>
      </c>
      <c r="P21" s="266">
        <v>3</v>
      </c>
    </row>
    <row r="22" spans="1:16" ht="12.75">
      <c r="A22" s="7" t="s">
        <v>35</v>
      </c>
      <c r="B22" s="5" t="s">
        <v>4</v>
      </c>
      <c r="C22" s="83">
        <f>SUM(E22+G22+I22+K22+M22+O22)</f>
        <v>98.36200000000001</v>
      </c>
      <c r="D22" s="83">
        <f t="shared" si="1"/>
        <v>38.162000000000006</v>
      </c>
      <c r="E22" s="266">
        <f>+E10</f>
        <v>89.71600000000001</v>
      </c>
      <c r="F22" s="266">
        <f>+F10</f>
        <v>29.516</v>
      </c>
      <c r="G22" s="205">
        <f>G24+G28</f>
        <v>3.56</v>
      </c>
      <c r="H22" s="205">
        <v>3.56</v>
      </c>
      <c r="I22" s="205">
        <f>I24+I32</f>
        <v>2.3200000000000003</v>
      </c>
      <c r="J22" s="205">
        <f>J24+J32</f>
        <v>2.3200000000000003</v>
      </c>
      <c r="K22" s="205">
        <f>K30+K32</f>
        <v>0.212</v>
      </c>
      <c r="L22" s="205">
        <f>L30+L32</f>
        <v>0.212</v>
      </c>
      <c r="M22" s="205">
        <f>M24+M32</f>
        <v>1.8039999999999998</v>
      </c>
      <c r="N22" s="205">
        <f>N24+N32</f>
        <v>1.8039999999999998</v>
      </c>
      <c r="O22" s="205">
        <f>O32</f>
        <v>0.75</v>
      </c>
      <c r="P22" s="205">
        <f>P32</f>
        <v>0.75</v>
      </c>
    </row>
    <row r="23" spans="1:16" ht="12" customHeight="1">
      <c r="A23" s="6" t="s">
        <v>34</v>
      </c>
      <c r="B23" s="5" t="s">
        <v>3</v>
      </c>
      <c r="C23" s="83">
        <f t="shared" si="3"/>
        <v>16</v>
      </c>
      <c r="D23" s="83">
        <f t="shared" si="1"/>
        <v>16</v>
      </c>
      <c r="E23" s="266">
        <v>8</v>
      </c>
      <c r="F23" s="266">
        <v>8</v>
      </c>
      <c r="G23" s="205">
        <v>4</v>
      </c>
      <c r="H23" s="205">
        <v>4</v>
      </c>
      <c r="I23" s="205">
        <v>2</v>
      </c>
      <c r="J23" s="205">
        <v>2</v>
      </c>
      <c r="K23" s="205">
        <v>0</v>
      </c>
      <c r="L23" s="205">
        <v>0</v>
      </c>
      <c r="M23" s="205">
        <v>2</v>
      </c>
      <c r="N23" s="205">
        <f t="shared" si="4"/>
        <v>2</v>
      </c>
      <c r="O23" s="205">
        <v>0</v>
      </c>
      <c r="P23" s="205">
        <v>0</v>
      </c>
    </row>
    <row r="24" spans="1:16" ht="12.75">
      <c r="A24" s="7" t="s">
        <v>35</v>
      </c>
      <c r="B24" s="5" t="s">
        <v>4</v>
      </c>
      <c r="C24" s="83">
        <f t="shared" si="3"/>
        <v>9.774</v>
      </c>
      <c r="D24" s="83">
        <f t="shared" si="1"/>
        <v>9.774</v>
      </c>
      <c r="E24" s="266">
        <f>+E12</f>
        <v>4.834</v>
      </c>
      <c r="F24" s="266">
        <f>+F12</f>
        <v>4.834</v>
      </c>
      <c r="G24" s="205">
        <f>'ф3.1 Источн.тепл'!E48+'ф3.1 Источн.тепл'!E49</f>
        <v>1.96</v>
      </c>
      <c r="H24" s="205">
        <v>1.96</v>
      </c>
      <c r="I24" s="205">
        <v>1.32</v>
      </c>
      <c r="J24" s="205">
        <v>1.32</v>
      </c>
      <c r="K24" s="205">
        <v>0</v>
      </c>
      <c r="L24" s="205">
        <v>0</v>
      </c>
      <c r="M24" s="205">
        <v>1.66</v>
      </c>
      <c r="N24" s="205">
        <f t="shared" si="4"/>
        <v>1.66</v>
      </c>
      <c r="O24" s="205">
        <v>0</v>
      </c>
      <c r="P24" s="205">
        <v>0</v>
      </c>
    </row>
    <row r="25" spans="1:16" ht="12.75">
      <c r="A25" s="6" t="s">
        <v>36</v>
      </c>
      <c r="B25" s="5" t="s">
        <v>3</v>
      </c>
      <c r="C25" s="83">
        <f t="shared" si="3"/>
        <v>0</v>
      </c>
      <c r="D25" s="83">
        <f t="shared" si="1"/>
        <v>0</v>
      </c>
      <c r="E25" s="266">
        <v>0</v>
      </c>
      <c r="F25" s="266">
        <v>0</v>
      </c>
      <c r="G25" s="205">
        <v>0</v>
      </c>
      <c r="H25" s="205">
        <v>0</v>
      </c>
      <c r="I25" s="205">
        <v>0</v>
      </c>
      <c r="J25" s="205">
        <v>0</v>
      </c>
      <c r="K25" s="205">
        <v>0</v>
      </c>
      <c r="L25" s="205">
        <v>0</v>
      </c>
      <c r="M25" s="205">
        <v>0</v>
      </c>
      <c r="N25" s="205">
        <f t="shared" si="4"/>
        <v>0</v>
      </c>
      <c r="O25" s="205">
        <v>0</v>
      </c>
      <c r="P25" s="205">
        <v>0</v>
      </c>
    </row>
    <row r="26" spans="1:16" ht="12.75">
      <c r="A26" s="7" t="s">
        <v>35</v>
      </c>
      <c r="B26" s="5" t="s">
        <v>4</v>
      </c>
      <c r="C26" s="83">
        <f t="shared" si="3"/>
        <v>0</v>
      </c>
      <c r="D26" s="83">
        <f t="shared" si="1"/>
        <v>0</v>
      </c>
      <c r="E26" s="266">
        <v>0</v>
      </c>
      <c r="F26" s="266">
        <v>0</v>
      </c>
      <c r="G26" s="205">
        <v>0</v>
      </c>
      <c r="H26" s="205">
        <v>0</v>
      </c>
      <c r="I26" s="205">
        <v>0</v>
      </c>
      <c r="J26" s="205">
        <v>0</v>
      </c>
      <c r="K26" s="205">
        <v>0</v>
      </c>
      <c r="L26" s="205">
        <v>0</v>
      </c>
      <c r="M26" s="205">
        <v>0</v>
      </c>
      <c r="N26" s="205">
        <f t="shared" si="4"/>
        <v>0</v>
      </c>
      <c r="O26" s="205">
        <v>0</v>
      </c>
      <c r="P26" s="205">
        <v>0</v>
      </c>
    </row>
    <row r="27" spans="1:16" ht="12.75">
      <c r="A27" s="6" t="s">
        <v>37</v>
      </c>
      <c r="B27" s="5" t="s">
        <v>3</v>
      </c>
      <c r="C27" s="83">
        <f t="shared" si="3"/>
        <v>50</v>
      </c>
      <c r="D27" s="83">
        <f t="shared" si="1"/>
        <v>24</v>
      </c>
      <c r="E27" s="266">
        <v>46</v>
      </c>
      <c r="F27" s="266">
        <v>20</v>
      </c>
      <c r="G27" s="205">
        <v>4</v>
      </c>
      <c r="H27" s="205">
        <v>4</v>
      </c>
      <c r="I27" s="205">
        <v>0</v>
      </c>
      <c r="J27" s="205">
        <v>0</v>
      </c>
      <c r="K27" s="205">
        <v>0</v>
      </c>
      <c r="L27" s="205">
        <v>0</v>
      </c>
      <c r="M27" s="205">
        <v>0</v>
      </c>
      <c r="N27" s="205">
        <f t="shared" si="4"/>
        <v>0</v>
      </c>
      <c r="O27" s="205">
        <v>0</v>
      </c>
      <c r="P27" s="205">
        <v>0</v>
      </c>
    </row>
    <row r="28" spans="1:16" ht="12.75">
      <c r="A28" s="7" t="s">
        <v>35</v>
      </c>
      <c r="B28" s="5" t="s">
        <v>4</v>
      </c>
      <c r="C28" s="83">
        <f t="shared" si="3"/>
        <v>86.482</v>
      </c>
      <c r="D28" s="83">
        <f t="shared" si="1"/>
        <v>26.282</v>
      </c>
      <c r="E28" s="266">
        <f>+E16</f>
        <v>84.882</v>
      </c>
      <c r="F28" s="266">
        <v>24.682</v>
      </c>
      <c r="G28" s="205">
        <f>'ф3.1 Источн.тепл'!E47</f>
        <v>1.6</v>
      </c>
      <c r="H28" s="205">
        <f>'ф3.1 Источн.тепл'!E47</f>
        <v>1.6</v>
      </c>
      <c r="I28" s="205">
        <v>0</v>
      </c>
      <c r="J28" s="205">
        <v>0</v>
      </c>
      <c r="K28" s="205">
        <v>0</v>
      </c>
      <c r="L28" s="205">
        <v>0</v>
      </c>
      <c r="M28" s="205">
        <v>0</v>
      </c>
      <c r="N28" s="205">
        <f t="shared" si="4"/>
        <v>0</v>
      </c>
      <c r="O28" s="205">
        <v>0</v>
      </c>
      <c r="P28" s="205">
        <v>0</v>
      </c>
    </row>
    <row r="29" spans="1:16" ht="12.75">
      <c r="A29" s="6" t="s">
        <v>38</v>
      </c>
      <c r="B29" s="5" t="s">
        <v>3</v>
      </c>
      <c r="C29" s="83">
        <f t="shared" si="3"/>
        <v>2</v>
      </c>
      <c r="D29" s="83">
        <f t="shared" si="1"/>
        <v>2</v>
      </c>
      <c r="E29" s="266">
        <v>0</v>
      </c>
      <c r="F29" s="266">
        <v>0</v>
      </c>
      <c r="G29" s="205">
        <v>0</v>
      </c>
      <c r="H29" s="205">
        <v>0</v>
      </c>
      <c r="I29" s="205">
        <v>0</v>
      </c>
      <c r="J29" s="205">
        <v>0</v>
      </c>
      <c r="K29" s="205">
        <v>2</v>
      </c>
      <c r="L29" s="205">
        <v>2</v>
      </c>
      <c r="M29" s="205">
        <v>0</v>
      </c>
      <c r="N29" s="205">
        <f t="shared" si="4"/>
        <v>0</v>
      </c>
      <c r="O29" s="205">
        <v>0</v>
      </c>
      <c r="P29" s="205">
        <v>0</v>
      </c>
    </row>
    <row r="30" spans="1:16" ht="12.75">
      <c r="A30" s="7" t="s">
        <v>35</v>
      </c>
      <c r="B30" s="5" t="s">
        <v>4</v>
      </c>
      <c r="C30" s="83">
        <f t="shared" si="3"/>
        <v>0.086</v>
      </c>
      <c r="D30" s="83">
        <f t="shared" si="1"/>
        <v>0.086</v>
      </c>
      <c r="E30" s="266">
        <v>0</v>
      </c>
      <c r="F30" s="266">
        <v>0</v>
      </c>
      <c r="G30" s="205">
        <v>0</v>
      </c>
      <c r="H30" s="205">
        <v>0</v>
      </c>
      <c r="I30" s="205">
        <v>0</v>
      </c>
      <c r="J30" s="205">
        <v>0</v>
      </c>
      <c r="K30" s="205">
        <v>0.086</v>
      </c>
      <c r="L30" s="205">
        <v>0.086</v>
      </c>
      <c r="M30" s="205">
        <v>0</v>
      </c>
      <c r="N30" s="205">
        <f t="shared" si="4"/>
        <v>0</v>
      </c>
      <c r="O30" s="205">
        <v>0</v>
      </c>
      <c r="P30" s="205">
        <v>0</v>
      </c>
    </row>
    <row r="31" spans="1:16" ht="12.75">
      <c r="A31" s="6" t="s">
        <v>39</v>
      </c>
      <c r="B31" s="5" t="s">
        <v>3</v>
      </c>
      <c r="C31" s="83">
        <f t="shared" si="3"/>
        <v>10</v>
      </c>
      <c r="D31" s="83">
        <f t="shared" si="1"/>
        <v>10</v>
      </c>
      <c r="E31" s="266">
        <v>0</v>
      </c>
      <c r="F31" s="266">
        <v>0</v>
      </c>
      <c r="G31" s="205">
        <v>0</v>
      </c>
      <c r="H31" s="205">
        <v>0</v>
      </c>
      <c r="I31" s="205">
        <v>2</v>
      </c>
      <c r="J31" s="205">
        <v>2</v>
      </c>
      <c r="K31" s="205">
        <v>2</v>
      </c>
      <c r="L31" s="205">
        <v>2</v>
      </c>
      <c r="M31" s="205">
        <v>3</v>
      </c>
      <c r="N31" s="205">
        <f t="shared" si="4"/>
        <v>3</v>
      </c>
      <c r="O31" s="205">
        <v>3</v>
      </c>
      <c r="P31" s="205">
        <v>3</v>
      </c>
    </row>
    <row r="32" spans="1:16" ht="12.75">
      <c r="A32" s="7" t="s">
        <v>35</v>
      </c>
      <c r="B32" s="5" t="s">
        <v>4</v>
      </c>
      <c r="C32" s="83">
        <f t="shared" si="3"/>
        <v>2.0199999999999996</v>
      </c>
      <c r="D32" s="83">
        <f>SUM(F32+H32+J32+L32+N32+P32)</f>
        <v>2.0199999999999996</v>
      </c>
      <c r="E32" s="266">
        <v>0</v>
      </c>
      <c r="F32" s="266">
        <v>0</v>
      </c>
      <c r="G32" s="205">
        <v>0</v>
      </c>
      <c r="H32" s="205">
        <v>0</v>
      </c>
      <c r="I32" s="205">
        <v>1</v>
      </c>
      <c r="J32" s="205">
        <v>1</v>
      </c>
      <c r="K32" s="205">
        <v>0.126</v>
      </c>
      <c r="L32" s="205">
        <v>0.126</v>
      </c>
      <c r="M32" s="205">
        <v>0.144</v>
      </c>
      <c r="N32" s="205">
        <f t="shared" si="4"/>
        <v>0.144</v>
      </c>
      <c r="O32" s="205">
        <v>0.75</v>
      </c>
      <c r="P32" s="205">
        <v>0.75</v>
      </c>
    </row>
    <row r="33" spans="1:16" ht="12.75">
      <c r="A33" s="44" t="s">
        <v>26</v>
      </c>
      <c r="B33" s="5" t="s">
        <v>3</v>
      </c>
      <c r="C33" s="83">
        <f t="shared" si="3"/>
        <v>0</v>
      </c>
      <c r="D33" s="83">
        <f t="shared" si="1"/>
        <v>0</v>
      </c>
      <c r="E33" s="266">
        <v>0</v>
      </c>
      <c r="F33" s="266">
        <v>0</v>
      </c>
      <c r="G33" s="205">
        <v>0</v>
      </c>
      <c r="H33" s="205">
        <v>0</v>
      </c>
      <c r="I33" s="205">
        <v>0</v>
      </c>
      <c r="J33" s="205">
        <v>0</v>
      </c>
      <c r="K33" s="205">
        <v>0</v>
      </c>
      <c r="L33" s="205">
        <v>0</v>
      </c>
      <c r="M33" s="205">
        <v>0</v>
      </c>
      <c r="N33" s="205">
        <v>0</v>
      </c>
      <c r="O33" s="205">
        <v>0</v>
      </c>
      <c r="P33" s="205">
        <v>0</v>
      </c>
    </row>
    <row r="34" spans="1:16" ht="12.75">
      <c r="A34" s="44" t="s">
        <v>6</v>
      </c>
      <c r="B34" s="5" t="s">
        <v>20</v>
      </c>
      <c r="C34" s="83">
        <f>SUM(E34+G34+I34+K34+M34+O34)</f>
        <v>65.05999999999999</v>
      </c>
      <c r="D34" s="83">
        <f>SUM(F34+H34+J34+L34+N34+P34)</f>
        <v>64.72599999999998</v>
      </c>
      <c r="E34" s="266">
        <v>61.36</v>
      </c>
      <c r="F34" s="266">
        <v>61.36</v>
      </c>
      <c r="G34" s="268">
        <v>2.58</v>
      </c>
      <c r="H34" s="268">
        <v>2.58</v>
      </c>
      <c r="I34" s="205">
        <v>0.46</v>
      </c>
      <c r="J34" s="205">
        <v>0.46</v>
      </c>
      <c r="K34" s="205">
        <v>0.07</v>
      </c>
      <c r="L34" s="205">
        <v>0.07</v>
      </c>
      <c r="M34" s="205">
        <v>0.37</v>
      </c>
      <c r="N34" s="205">
        <v>0.036</v>
      </c>
      <c r="O34" s="268">
        <v>0.22</v>
      </c>
      <c r="P34" s="268">
        <v>0.22</v>
      </c>
    </row>
    <row r="35" spans="1:16" ht="12.75">
      <c r="A35" s="44" t="s">
        <v>7</v>
      </c>
      <c r="B35" s="5" t="s">
        <v>3</v>
      </c>
      <c r="C35" s="83">
        <f>SUM(E35+G35+I35+K35+M35+O35)</f>
        <v>258</v>
      </c>
      <c r="D35" s="83">
        <f t="shared" si="1"/>
        <v>8</v>
      </c>
      <c r="E35" s="266">
        <v>143</v>
      </c>
      <c r="F35" s="266">
        <v>0</v>
      </c>
      <c r="G35" s="205">
        <v>66</v>
      </c>
      <c r="H35" s="205">
        <v>0</v>
      </c>
      <c r="I35" s="205">
        <v>14</v>
      </c>
      <c r="J35" s="205">
        <v>4</v>
      </c>
      <c r="K35" s="205">
        <v>6</v>
      </c>
      <c r="L35" s="205">
        <v>0</v>
      </c>
      <c r="M35" s="205">
        <v>17</v>
      </c>
      <c r="N35" s="205">
        <v>0</v>
      </c>
      <c r="O35" s="205">
        <v>12</v>
      </c>
      <c r="P35" s="205">
        <v>4</v>
      </c>
    </row>
    <row r="36" spans="1:16" ht="12.75">
      <c r="A36" s="44" t="s">
        <v>8</v>
      </c>
      <c r="B36" s="5" t="s">
        <v>28</v>
      </c>
      <c r="C36" s="83">
        <f t="shared" si="3"/>
        <v>492.577</v>
      </c>
      <c r="D36" s="83">
        <f t="shared" si="1"/>
        <v>86.637</v>
      </c>
      <c r="E36" s="266">
        <f>E37+E38+E39+E40+E41+E42</f>
        <v>373.8</v>
      </c>
      <c r="F36" s="266">
        <f aca="true" t="shared" si="5" ref="F36:P36">F37+F38+F39+F40+F41+F42</f>
        <v>0</v>
      </c>
      <c r="G36" s="266">
        <f t="shared" si="5"/>
        <v>32</v>
      </c>
      <c r="H36" s="266">
        <f t="shared" si="5"/>
        <v>32</v>
      </c>
      <c r="I36" s="266">
        <f t="shared" si="5"/>
        <v>40.597</v>
      </c>
      <c r="J36" s="266">
        <f t="shared" si="5"/>
        <v>20.256999999999998</v>
      </c>
      <c r="K36" s="266">
        <f t="shared" si="5"/>
        <v>11.8</v>
      </c>
      <c r="L36" s="266">
        <f t="shared" si="5"/>
        <v>0</v>
      </c>
      <c r="M36" s="266">
        <f t="shared" si="5"/>
        <v>13.08</v>
      </c>
      <c r="N36" s="266">
        <f t="shared" si="5"/>
        <v>13.08</v>
      </c>
      <c r="O36" s="266">
        <f t="shared" si="5"/>
        <v>21.3</v>
      </c>
      <c r="P36" s="266">
        <f t="shared" si="5"/>
        <v>21.3</v>
      </c>
    </row>
    <row r="37" spans="1:16" ht="12.75">
      <c r="A37" s="6" t="s">
        <v>9</v>
      </c>
      <c r="B37" s="5" t="s">
        <v>28</v>
      </c>
      <c r="C37" s="83">
        <f t="shared" si="3"/>
        <v>329.982</v>
      </c>
      <c r="D37" s="83">
        <f t="shared" si="1"/>
        <v>85.342</v>
      </c>
      <c r="E37" s="266">
        <v>220.8</v>
      </c>
      <c r="F37" s="266">
        <v>0</v>
      </c>
      <c r="G37" s="205">
        <v>32</v>
      </c>
      <c r="H37" s="205">
        <v>32</v>
      </c>
      <c r="I37" s="205">
        <v>33.802</v>
      </c>
      <c r="J37" s="205">
        <v>18.962</v>
      </c>
      <c r="K37" s="205">
        <v>9</v>
      </c>
      <c r="L37" s="205">
        <v>0</v>
      </c>
      <c r="M37" s="205">
        <v>13.08</v>
      </c>
      <c r="N37" s="205">
        <v>13.08</v>
      </c>
      <c r="O37" s="205">
        <v>21.3</v>
      </c>
      <c r="P37" s="205">
        <v>21.3</v>
      </c>
    </row>
    <row r="38" spans="1:16" ht="12.75">
      <c r="A38" s="6" t="s">
        <v>10</v>
      </c>
      <c r="B38" s="5" t="s">
        <v>28</v>
      </c>
      <c r="C38" s="83">
        <f t="shared" si="3"/>
        <v>0</v>
      </c>
      <c r="D38" s="83">
        <f t="shared" si="1"/>
        <v>0</v>
      </c>
      <c r="E38" s="266">
        <v>0</v>
      </c>
      <c r="F38" s="266">
        <v>0</v>
      </c>
      <c r="G38" s="205">
        <v>0</v>
      </c>
      <c r="H38" s="205">
        <v>0</v>
      </c>
      <c r="I38" s="205">
        <v>0</v>
      </c>
      <c r="J38" s="205">
        <v>0</v>
      </c>
      <c r="K38" s="205">
        <v>0</v>
      </c>
      <c r="L38" s="205">
        <v>0</v>
      </c>
      <c r="M38" s="205">
        <v>0</v>
      </c>
      <c r="N38" s="205">
        <v>0</v>
      </c>
      <c r="O38" s="205">
        <v>0</v>
      </c>
      <c r="P38" s="205">
        <v>0</v>
      </c>
    </row>
    <row r="39" spans="1:16" ht="12.75">
      <c r="A39" s="6" t="s">
        <v>11</v>
      </c>
      <c r="B39" s="5" t="s">
        <v>28</v>
      </c>
      <c r="C39" s="83">
        <f t="shared" si="3"/>
        <v>132.095</v>
      </c>
      <c r="D39" s="83">
        <f t="shared" si="1"/>
        <v>1.295</v>
      </c>
      <c r="E39" s="266">
        <v>122.5</v>
      </c>
      <c r="F39" s="266">
        <v>0</v>
      </c>
      <c r="G39" s="205">
        <v>0</v>
      </c>
      <c r="H39" s="205">
        <v>0</v>
      </c>
      <c r="I39" s="205">
        <v>6.795</v>
      </c>
      <c r="J39" s="205">
        <v>1.295</v>
      </c>
      <c r="K39" s="205">
        <v>2.8</v>
      </c>
      <c r="L39" s="205">
        <v>0</v>
      </c>
      <c r="M39" s="205">
        <v>0</v>
      </c>
      <c r="N39" s="205">
        <v>0</v>
      </c>
      <c r="O39" s="205">
        <v>0</v>
      </c>
      <c r="P39" s="205">
        <v>0</v>
      </c>
    </row>
    <row r="40" spans="1:16" ht="12.75">
      <c r="A40" s="6" t="s">
        <v>13</v>
      </c>
      <c r="B40" s="5" t="s">
        <v>28</v>
      </c>
      <c r="C40" s="83">
        <f t="shared" si="3"/>
        <v>8.44</v>
      </c>
      <c r="D40" s="83">
        <f t="shared" si="1"/>
        <v>0</v>
      </c>
      <c r="E40" s="266">
        <v>8.44</v>
      </c>
      <c r="F40" s="266">
        <v>0</v>
      </c>
      <c r="G40" s="205">
        <v>0</v>
      </c>
      <c r="H40" s="205">
        <v>0</v>
      </c>
      <c r="I40" s="205">
        <v>0</v>
      </c>
      <c r="J40" s="205">
        <v>0</v>
      </c>
      <c r="K40" s="205">
        <v>0</v>
      </c>
      <c r="L40" s="205">
        <v>0</v>
      </c>
      <c r="M40" s="205">
        <v>0</v>
      </c>
      <c r="N40" s="205">
        <v>0</v>
      </c>
      <c r="O40" s="205">
        <v>0</v>
      </c>
      <c r="P40" s="205">
        <v>0</v>
      </c>
    </row>
    <row r="41" spans="1:16" ht="12.75">
      <c r="A41" s="6" t="s">
        <v>12</v>
      </c>
      <c r="B41" s="5" t="s">
        <v>28</v>
      </c>
      <c r="C41" s="83">
        <f t="shared" si="3"/>
        <v>0</v>
      </c>
      <c r="D41" s="83">
        <f t="shared" si="1"/>
        <v>0</v>
      </c>
      <c r="E41" s="266">
        <v>0</v>
      </c>
      <c r="F41" s="266">
        <v>0</v>
      </c>
      <c r="G41" s="205">
        <v>0</v>
      </c>
      <c r="H41" s="205">
        <v>0</v>
      </c>
      <c r="I41" s="205">
        <v>0</v>
      </c>
      <c r="J41" s="205">
        <v>0</v>
      </c>
      <c r="K41" s="205">
        <v>0</v>
      </c>
      <c r="L41" s="205">
        <v>0</v>
      </c>
      <c r="M41" s="205">
        <v>0</v>
      </c>
      <c r="N41" s="205">
        <v>0</v>
      </c>
      <c r="O41" s="205">
        <v>0</v>
      </c>
      <c r="P41" s="205">
        <v>0</v>
      </c>
    </row>
    <row r="42" spans="1:16" ht="12.75">
      <c r="A42" s="6" t="s">
        <v>14</v>
      </c>
      <c r="B42" s="5" t="s">
        <v>28</v>
      </c>
      <c r="C42" s="83">
        <f>SUM(E42+G42+I42+K42+M42+O42)</f>
        <v>22.06</v>
      </c>
      <c r="D42" s="83">
        <f t="shared" si="1"/>
        <v>0</v>
      </c>
      <c r="E42" s="266">
        <v>22.06</v>
      </c>
      <c r="F42" s="266">
        <v>0</v>
      </c>
      <c r="G42" s="205">
        <v>0</v>
      </c>
      <c r="H42" s="205">
        <v>0</v>
      </c>
      <c r="I42" s="205">
        <v>0</v>
      </c>
      <c r="J42" s="205">
        <v>0</v>
      </c>
      <c r="K42" s="205">
        <v>0</v>
      </c>
      <c r="L42" s="205">
        <v>0</v>
      </c>
      <c r="M42" s="205">
        <v>0</v>
      </c>
      <c r="N42" s="205">
        <v>0</v>
      </c>
      <c r="O42" s="205">
        <v>0</v>
      </c>
      <c r="P42" s="205">
        <v>0</v>
      </c>
    </row>
    <row r="43" spans="1:16" ht="12.75">
      <c r="A43" s="44" t="s">
        <v>177</v>
      </c>
      <c r="B43" s="5" t="s">
        <v>3</v>
      </c>
      <c r="C43" s="83">
        <f t="shared" si="3"/>
        <v>14</v>
      </c>
      <c r="D43" s="83">
        <f t="shared" si="1"/>
        <v>14</v>
      </c>
      <c r="E43" s="269">
        <v>3</v>
      </c>
      <c r="F43" s="269">
        <v>3</v>
      </c>
      <c r="G43" s="269">
        <v>3</v>
      </c>
      <c r="H43" s="269">
        <v>3</v>
      </c>
      <c r="I43" s="269">
        <v>2</v>
      </c>
      <c r="J43" s="269">
        <v>2</v>
      </c>
      <c r="K43" s="269">
        <v>1</v>
      </c>
      <c r="L43" s="269">
        <v>1</v>
      </c>
      <c r="M43" s="269">
        <v>2</v>
      </c>
      <c r="N43" s="269">
        <v>2</v>
      </c>
      <c r="O43" s="269">
        <v>3</v>
      </c>
      <c r="P43" s="269">
        <v>3</v>
      </c>
    </row>
    <row r="44" spans="1:16" ht="12.75">
      <c r="A44" s="7" t="s">
        <v>31</v>
      </c>
      <c r="B44" s="5" t="s">
        <v>32</v>
      </c>
      <c r="C44" s="128">
        <f>SUM(E44+G44+I44+K44+M44+O44)</f>
        <v>7180</v>
      </c>
      <c r="D44" s="128">
        <f>SUM(F44+H44+J44+L44+N44+P44)</f>
        <v>7180</v>
      </c>
      <c r="E44" s="270">
        <f aca="true" t="shared" si="6" ref="E44:P44">E45+E46+E47+E48+E49+E50+E51+E52+E53+E54+E55+E56+E57+E58</f>
        <v>6900</v>
      </c>
      <c r="F44" s="270">
        <f t="shared" si="6"/>
        <v>6900</v>
      </c>
      <c r="G44" s="270">
        <f t="shared" si="6"/>
        <v>54</v>
      </c>
      <c r="H44" s="270">
        <f t="shared" si="6"/>
        <v>54</v>
      </c>
      <c r="I44" s="270">
        <f t="shared" si="6"/>
        <v>28</v>
      </c>
      <c r="J44" s="270">
        <f t="shared" si="6"/>
        <v>28</v>
      </c>
      <c r="K44" s="270">
        <f t="shared" si="6"/>
        <v>18</v>
      </c>
      <c r="L44" s="270">
        <f t="shared" si="6"/>
        <v>18</v>
      </c>
      <c r="M44" s="270">
        <f t="shared" si="6"/>
        <v>72</v>
      </c>
      <c r="N44" s="270">
        <f t="shared" si="6"/>
        <v>72</v>
      </c>
      <c r="O44" s="270">
        <f t="shared" si="6"/>
        <v>108</v>
      </c>
      <c r="P44" s="270">
        <f t="shared" si="6"/>
        <v>108</v>
      </c>
    </row>
    <row r="45" spans="1:16" ht="12.75">
      <c r="A45" s="154" t="s">
        <v>283</v>
      </c>
      <c r="B45" s="5" t="s">
        <v>32</v>
      </c>
      <c r="C45" s="128">
        <f aca="true" t="shared" si="7" ref="C45:C58">SUM(E45+G45+I45+K45+M45+O45)</f>
        <v>18</v>
      </c>
      <c r="D45" s="128">
        <f aca="true" t="shared" si="8" ref="D45:D58">SUM(F45+H45+J45+L45+N45+P45)</f>
        <v>18</v>
      </c>
      <c r="E45" s="270">
        <v>0</v>
      </c>
      <c r="F45" s="270">
        <v>0</v>
      </c>
      <c r="G45" s="270">
        <v>0</v>
      </c>
      <c r="H45" s="270">
        <v>0</v>
      </c>
      <c r="I45" s="270">
        <v>18</v>
      </c>
      <c r="J45" s="270">
        <f>I45</f>
        <v>18</v>
      </c>
      <c r="K45" s="270">
        <v>0</v>
      </c>
      <c r="L45" s="270">
        <v>0</v>
      </c>
      <c r="M45" s="270">
        <v>0</v>
      </c>
      <c r="N45" s="270">
        <v>0</v>
      </c>
      <c r="O45" s="270">
        <v>0</v>
      </c>
      <c r="P45" s="270">
        <v>0</v>
      </c>
    </row>
    <row r="46" spans="1:16" ht="12.75">
      <c r="A46" s="185" t="s">
        <v>310</v>
      </c>
      <c r="B46" s="5" t="s">
        <v>32</v>
      </c>
      <c r="C46" s="128">
        <v>10</v>
      </c>
      <c r="D46" s="128">
        <v>10</v>
      </c>
      <c r="E46" s="270">
        <v>0</v>
      </c>
      <c r="F46" s="270">
        <v>0</v>
      </c>
      <c r="G46" s="270">
        <v>0</v>
      </c>
      <c r="H46" s="270">
        <v>0</v>
      </c>
      <c r="I46" s="270">
        <v>10</v>
      </c>
      <c r="J46" s="270">
        <v>10</v>
      </c>
      <c r="K46" s="270">
        <v>0</v>
      </c>
      <c r="L46" s="270">
        <v>0</v>
      </c>
      <c r="M46" s="270">
        <v>0</v>
      </c>
      <c r="N46" s="270">
        <v>0</v>
      </c>
      <c r="O46" s="270">
        <v>0</v>
      </c>
      <c r="P46" s="270">
        <v>0</v>
      </c>
    </row>
    <row r="47" spans="1:16" ht="25.5">
      <c r="A47" s="155" t="s">
        <v>290</v>
      </c>
      <c r="B47" s="5" t="s">
        <v>32</v>
      </c>
      <c r="C47" s="128">
        <f t="shared" si="7"/>
        <v>18</v>
      </c>
      <c r="D47" s="128">
        <f t="shared" si="8"/>
        <v>18</v>
      </c>
      <c r="E47" s="270">
        <v>0</v>
      </c>
      <c r="F47" s="270">
        <v>0</v>
      </c>
      <c r="G47" s="270">
        <v>0</v>
      </c>
      <c r="H47" s="270">
        <v>0</v>
      </c>
      <c r="I47" s="270">
        <v>0</v>
      </c>
      <c r="J47" s="270">
        <v>0</v>
      </c>
      <c r="K47" s="270">
        <v>18</v>
      </c>
      <c r="L47" s="270">
        <f>K47</f>
        <v>18</v>
      </c>
      <c r="M47" s="270">
        <v>0</v>
      </c>
      <c r="N47" s="270">
        <v>0</v>
      </c>
      <c r="O47" s="270">
        <v>0</v>
      </c>
      <c r="P47" s="270">
        <v>0</v>
      </c>
    </row>
    <row r="48" spans="1:16" ht="25.5">
      <c r="A48" s="156" t="s">
        <v>284</v>
      </c>
      <c r="B48" s="5" t="s">
        <v>32</v>
      </c>
      <c r="C48" s="128">
        <f t="shared" si="7"/>
        <v>36</v>
      </c>
      <c r="D48" s="128">
        <f t="shared" si="8"/>
        <v>36</v>
      </c>
      <c r="E48" s="270">
        <v>0</v>
      </c>
      <c r="F48" s="270">
        <v>0</v>
      </c>
      <c r="G48" s="270">
        <v>0</v>
      </c>
      <c r="H48" s="270">
        <v>0</v>
      </c>
      <c r="I48" s="270">
        <v>0</v>
      </c>
      <c r="J48" s="270">
        <v>0</v>
      </c>
      <c r="K48" s="270">
        <v>0</v>
      </c>
      <c r="L48" s="270">
        <v>0</v>
      </c>
      <c r="M48" s="270">
        <v>36</v>
      </c>
      <c r="N48" s="270">
        <f>M48</f>
        <v>36</v>
      </c>
      <c r="O48" s="270">
        <v>0</v>
      </c>
      <c r="P48" s="270">
        <v>0</v>
      </c>
    </row>
    <row r="49" spans="1:16" ht="12.75">
      <c r="A49" s="157" t="s">
        <v>285</v>
      </c>
      <c r="B49" s="5" t="s">
        <v>32</v>
      </c>
      <c r="C49" s="128">
        <f t="shared" si="7"/>
        <v>36</v>
      </c>
      <c r="D49" s="128">
        <f t="shared" si="8"/>
        <v>36</v>
      </c>
      <c r="E49" s="270">
        <v>0</v>
      </c>
      <c r="F49" s="270">
        <v>0</v>
      </c>
      <c r="G49" s="270">
        <v>0</v>
      </c>
      <c r="H49" s="270">
        <v>0</v>
      </c>
      <c r="I49" s="270">
        <v>0</v>
      </c>
      <c r="J49" s="270">
        <v>0</v>
      </c>
      <c r="K49" s="270">
        <v>0</v>
      </c>
      <c r="L49" s="270">
        <v>0</v>
      </c>
      <c r="M49" s="270">
        <v>36</v>
      </c>
      <c r="N49" s="270">
        <f>M49</f>
        <v>36</v>
      </c>
      <c r="O49" s="270">
        <v>0</v>
      </c>
      <c r="P49" s="270">
        <v>0</v>
      </c>
    </row>
    <row r="50" spans="1:16" ht="12.75">
      <c r="A50" s="158" t="s">
        <v>286</v>
      </c>
      <c r="B50" s="5" t="s">
        <v>32</v>
      </c>
      <c r="C50" s="128">
        <f t="shared" si="7"/>
        <v>36</v>
      </c>
      <c r="D50" s="128">
        <f t="shared" si="8"/>
        <v>36</v>
      </c>
      <c r="E50" s="270">
        <v>0</v>
      </c>
      <c r="F50" s="270">
        <v>0</v>
      </c>
      <c r="G50" s="270">
        <v>0</v>
      </c>
      <c r="H50" s="270">
        <v>0</v>
      </c>
      <c r="I50" s="270">
        <v>0</v>
      </c>
      <c r="J50" s="270">
        <v>0</v>
      </c>
      <c r="K50" s="270">
        <v>0</v>
      </c>
      <c r="L50" s="270">
        <v>0</v>
      </c>
      <c r="M50" s="270">
        <v>0</v>
      </c>
      <c r="N50" s="270">
        <v>0</v>
      </c>
      <c r="O50" s="270">
        <v>36</v>
      </c>
      <c r="P50" s="270">
        <f>O50</f>
        <v>36</v>
      </c>
    </row>
    <row r="51" spans="1:16" ht="12.75">
      <c r="A51" s="158" t="s">
        <v>287</v>
      </c>
      <c r="B51" s="5" t="s">
        <v>32</v>
      </c>
      <c r="C51" s="128">
        <f t="shared" si="7"/>
        <v>36</v>
      </c>
      <c r="D51" s="128">
        <f t="shared" si="8"/>
        <v>36</v>
      </c>
      <c r="E51" s="270">
        <v>0</v>
      </c>
      <c r="F51" s="270">
        <v>0</v>
      </c>
      <c r="G51" s="270">
        <v>0</v>
      </c>
      <c r="H51" s="270">
        <v>0</v>
      </c>
      <c r="I51" s="270">
        <v>0</v>
      </c>
      <c r="J51" s="270">
        <v>0</v>
      </c>
      <c r="K51" s="270">
        <v>0</v>
      </c>
      <c r="L51" s="270">
        <v>0</v>
      </c>
      <c r="M51" s="270">
        <v>0</v>
      </c>
      <c r="N51" s="270">
        <v>0</v>
      </c>
      <c r="O51" s="270">
        <v>36</v>
      </c>
      <c r="P51" s="270">
        <f>O51</f>
        <v>36</v>
      </c>
    </row>
    <row r="52" spans="1:16" ht="12.75">
      <c r="A52" s="158" t="s">
        <v>288</v>
      </c>
      <c r="B52" s="5" t="s">
        <v>32</v>
      </c>
      <c r="C52" s="128">
        <f t="shared" si="7"/>
        <v>36</v>
      </c>
      <c r="D52" s="128">
        <f t="shared" si="8"/>
        <v>36</v>
      </c>
      <c r="E52" s="270">
        <v>0</v>
      </c>
      <c r="F52" s="270">
        <v>0</v>
      </c>
      <c r="G52" s="270">
        <v>0</v>
      </c>
      <c r="H52" s="270">
        <v>0</v>
      </c>
      <c r="I52" s="270">
        <v>0</v>
      </c>
      <c r="J52" s="270">
        <v>0</v>
      </c>
      <c r="K52" s="270">
        <v>0</v>
      </c>
      <c r="L52" s="270">
        <v>0</v>
      </c>
      <c r="M52" s="270">
        <v>0</v>
      </c>
      <c r="N52" s="270">
        <v>0</v>
      </c>
      <c r="O52" s="270">
        <v>36</v>
      </c>
      <c r="P52" s="270">
        <f>O52</f>
        <v>36</v>
      </c>
    </row>
    <row r="53" spans="1:16" ht="25.5">
      <c r="A53" s="159" t="s">
        <v>281</v>
      </c>
      <c r="B53" s="5" t="s">
        <v>32</v>
      </c>
      <c r="C53" s="128">
        <f t="shared" si="7"/>
        <v>4500</v>
      </c>
      <c r="D53" s="128">
        <f t="shared" si="8"/>
        <v>4500</v>
      </c>
      <c r="E53" s="270">
        <v>4500</v>
      </c>
      <c r="F53" s="270">
        <f>E53</f>
        <v>4500</v>
      </c>
      <c r="G53" s="270">
        <v>0</v>
      </c>
      <c r="H53" s="270">
        <v>0</v>
      </c>
      <c r="I53" s="270">
        <v>0</v>
      </c>
      <c r="J53" s="270">
        <v>0</v>
      </c>
      <c r="K53" s="270">
        <v>0</v>
      </c>
      <c r="L53" s="270">
        <v>0</v>
      </c>
      <c r="M53" s="270">
        <v>0</v>
      </c>
      <c r="N53" s="270">
        <v>0</v>
      </c>
      <c r="O53" s="270">
        <v>0</v>
      </c>
      <c r="P53" s="270">
        <v>0</v>
      </c>
    </row>
    <row r="54" spans="1:16" ht="25.5">
      <c r="A54" s="159" t="s">
        <v>282</v>
      </c>
      <c r="B54" s="5" t="s">
        <v>32</v>
      </c>
      <c r="C54" s="128">
        <f t="shared" si="7"/>
        <v>1200</v>
      </c>
      <c r="D54" s="128">
        <f t="shared" si="8"/>
        <v>1200</v>
      </c>
      <c r="E54" s="270">
        <v>1200</v>
      </c>
      <c r="F54" s="270">
        <f>E54</f>
        <v>1200</v>
      </c>
      <c r="G54" s="270">
        <v>0</v>
      </c>
      <c r="H54" s="270">
        <v>0</v>
      </c>
      <c r="I54" s="270">
        <v>0</v>
      </c>
      <c r="J54" s="270">
        <v>0</v>
      </c>
      <c r="K54" s="270">
        <v>0</v>
      </c>
      <c r="L54" s="270">
        <v>0</v>
      </c>
      <c r="M54" s="270">
        <v>0</v>
      </c>
      <c r="N54" s="270">
        <v>0</v>
      </c>
      <c r="O54" s="270">
        <v>0</v>
      </c>
      <c r="P54" s="270">
        <v>0</v>
      </c>
    </row>
    <row r="55" spans="1:16" ht="25.5">
      <c r="A55" s="159" t="s">
        <v>301</v>
      </c>
      <c r="B55" s="5" t="s">
        <v>32</v>
      </c>
      <c r="C55" s="128">
        <f t="shared" si="7"/>
        <v>1200</v>
      </c>
      <c r="D55" s="128">
        <f t="shared" si="8"/>
        <v>1200</v>
      </c>
      <c r="E55" s="270">
        <v>1200</v>
      </c>
      <c r="F55" s="270">
        <f>E55</f>
        <v>1200</v>
      </c>
      <c r="G55" s="270">
        <v>0</v>
      </c>
      <c r="H55" s="270">
        <v>0</v>
      </c>
      <c r="I55" s="270">
        <v>0</v>
      </c>
      <c r="J55" s="270">
        <v>0</v>
      </c>
      <c r="K55" s="270">
        <v>0</v>
      </c>
      <c r="L55" s="270">
        <v>0</v>
      </c>
      <c r="M55" s="270">
        <v>0</v>
      </c>
      <c r="N55" s="270">
        <v>0</v>
      </c>
      <c r="O55" s="270">
        <v>0</v>
      </c>
      <c r="P55" s="270">
        <v>0</v>
      </c>
    </row>
    <row r="56" spans="1:16" ht="25.5">
      <c r="A56" s="160" t="s">
        <v>302</v>
      </c>
      <c r="B56" s="5" t="s">
        <v>32</v>
      </c>
      <c r="C56" s="128">
        <f t="shared" si="7"/>
        <v>18</v>
      </c>
      <c r="D56" s="128">
        <f t="shared" si="8"/>
        <v>18</v>
      </c>
      <c r="E56" s="271">
        <v>0</v>
      </c>
      <c r="F56" s="270">
        <v>0</v>
      </c>
      <c r="G56" s="270">
        <v>18</v>
      </c>
      <c r="H56" s="270">
        <f>G56</f>
        <v>18</v>
      </c>
      <c r="I56" s="270">
        <v>0</v>
      </c>
      <c r="J56" s="270">
        <v>0</v>
      </c>
      <c r="K56" s="270">
        <v>0</v>
      </c>
      <c r="L56" s="270">
        <v>0</v>
      </c>
      <c r="M56" s="270">
        <v>0</v>
      </c>
      <c r="N56" s="270">
        <v>0</v>
      </c>
      <c r="O56" s="270">
        <v>0</v>
      </c>
      <c r="P56" s="270">
        <v>0</v>
      </c>
    </row>
    <row r="57" spans="1:16" ht="25.5">
      <c r="A57" s="160" t="s">
        <v>303</v>
      </c>
      <c r="B57" s="5" t="s">
        <v>32</v>
      </c>
      <c r="C57" s="128">
        <f>SUM(F57+G57+I57+K57+M57+O57)</f>
        <v>18</v>
      </c>
      <c r="D57" s="128">
        <f t="shared" si="8"/>
        <v>18</v>
      </c>
      <c r="E57" s="271">
        <v>0</v>
      </c>
      <c r="F57" s="270">
        <v>0</v>
      </c>
      <c r="G57" s="270">
        <v>18</v>
      </c>
      <c r="H57" s="270">
        <v>18</v>
      </c>
      <c r="I57" s="270">
        <v>0</v>
      </c>
      <c r="J57" s="270">
        <v>0</v>
      </c>
      <c r="K57" s="270">
        <v>0</v>
      </c>
      <c r="L57" s="270">
        <v>0</v>
      </c>
      <c r="M57" s="270">
        <v>0</v>
      </c>
      <c r="N57" s="270">
        <v>0</v>
      </c>
      <c r="O57" s="270">
        <v>0</v>
      </c>
      <c r="P57" s="270">
        <v>0</v>
      </c>
    </row>
    <row r="58" spans="1:16" ht="25.5">
      <c r="A58" s="160" t="s">
        <v>304</v>
      </c>
      <c r="B58" s="5" t="s">
        <v>32</v>
      </c>
      <c r="C58" s="128">
        <f t="shared" si="7"/>
        <v>18</v>
      </c>
      <c r="D58" s="128">
        <f t="shared" si="8"/>
        <v>18</v>
      </c>
      <c r="E58" s="271">
        <v>0</v>
      </c>
      <c r="F58" s="270">
        <v>0</v>
      </c>
      <c r="G58" s="270">
        <v>18</v>
      </c>
      <c r="H58" s="270">
        <v>18</v>
      </c>
      <c r="I58" s="270">
        <v>0</v>
      </c>
      <c r="J58" s="270">
        <v>0</v>
      </c>
      <c r="K58" s="270">
        <v>0</v>
      </c>
      <c r="L58" s="270">
        <v>0</v>
      </c>
      <c r="M58" s="270">
        <v>0</v>
      </c>
      <c r="N58" s="270">
        <v>0</v>
      </c>
      <c r="O58" s="270">
        <v>0</v>
      </c>
      <c r="P58" s="270">
        <v>0</v>
      </c>
    </row>
    <row r="59" spans="1:16" ht="12.75">
      <c r="A59" s="44" t="s">
        <v>27</v>
      </c>
      <c r="B59" s="5" t="s">
        <v>3</v>
      </c>
      <c r="C59" s="83">
        <f aca="true" t="shared" si="9" ref="C59:C69">SUM(E59+G67+I59+K59+M59+O59)</f>
        <v>28</v>
      </c>
      <c r="D59" s="83">
        <f aca="true" t="shared" si="10" ref="D59:D69">SUM(F59+H67+J59+L59+N59+P59)</f>
        <v>28</v>
      </c>
      <c r="E59" s="274">
        <v>11</v>
      </c>
      <c r="F59" s="274">
        <v>11</v>
      </c>
      <c r="G59" s="272">
        <v>4</v>
      </c>
      <c r="H59" s="272">
        <v>4</v>
      </c>
      <c r="I59" s="272">
        <v>7</v>
      </c>
      <c r="J59" s="272">
        <v>7</v>
      </c>
      <c r="K59" s="272">
        <v>1</v>
      </c>
      <c r="L59" s="272">
        <v>1</v>
      </c>
      <c r="M59" s="272">
        <v>3</v>
      </c>
      <c r="N59" s="272">
        <v>3</v>
      </c>
      <c r="O59" s="272">
        <v>6</v>
      </c>
      <c r="P59" s="272">
        <v>6</v>
      </c>
    </row>
    <row r="60" spans="1:16" ht="12.75">
      <c r="A60" s="7" t="s">
        <v>31</v>
      </c>
      <c r="B60" s="5" t="s">
        <v>32</v>
      </c>
      <c r="C60" s="83">
        <f t="shared" si="9"/>
        <v>6001.5</v>
      </c>
      <c r="D60" s="83">
        <f t="shared" si="10"/>
        <v>6001.5</v>
      </c>
      <c r="E60" s="266">
        <v>5700</v>
      </c>
      <c r="F60" s="266">
        <v>5700</v>
      </c>
      <c r="G60" s="205">
        <v>580</v>
      </c>
      <c r="H60" s="205">
        <v>580</v>
      </c>
      <c r="I60" s="205">
        <v>0</v>
      </c>
      <c r="J60" s="205">
        <v>0</v>
      </c>
      <c r="K60" s="205">
        <v>240</v>
      </c>
      <c r="L60" s="205">
        <v>240</v>
      </c>
      <c r="M60" s="205">
        <v>24</v>
      </c>
      <c r="N60" s="205">
        <v>24</v>
      </c>
      <c r="O60" s="205">
        <v>37.5</v>
      </c>
      <c r="P60" s="205">
        <v>37.5</v>
      </c>
    </row>
    <row r="61" spans="1:16" ht="12.75">
      <c r="A61" s="44" t="s">
        <v>15</v>
      </c>
      <c r="B61" s="5" t="s">
        <v>3</v>
      </c>
      <c r="C61" s="83">
        <f t="shared" si="9"/>
        <v>13</v>
      </c>
      <c r="D61" s="83">
        <f t="shared" si="10"/>
        <v>13</v>
      </c>
      <c r="E61" s="266">
        <v>1</v>
      </c>
      <c r="F61" s="266">
        <v>1</v>
      </c>
      <c r="G61" s="205">
        <v>2</v>
      </c>
      <c r="H61" s="205">
        <v>2</v>
      </c>
      <c r="I61" s="205">
        <v>7</v>
      </c>
      <c r="J61" s="205">
        <v>7</v>
      </c>
      <c r="K61" s="205">
        <v>1</v>
      </c>
      <c r="L61" s="205">
        <v>1</v>
      </c>
      <c r="M61" s="205">
        <v>3</v>
      </c>
      <c r="N61" s="205">
        <v>3</v>
      </c>
      <c r="O61" s="205">
        <v>1</v>
      </c>
      <c r="P61" s="205">
        <v>1</v>
      </c>
    </row>
    <row r="62" spans="1:16" ht="48.75" customHeight="1">
      <c r="A62" s="44" t="s">
        <v>16</v>
      </c>
      <c r="B62" s="5" t="s">
        <v>20</v>
      </c>
      <c r="C62" s="83">
        <f t="shared" si="9"/>
        <v>1408.131</v>
      </c>
      <c r="D62" s="83">
        <f t="shared" si="10"/>
        <v>186.96800000000002</v>
      </c>
      <c r="E62" s="266">
        <v>89.173</v>
      </c>
      <c r="F62" s="266">
        <v>81.16</v>
      </c>
      <c r="G62" s="204" t="s">
        <v>424</v>
      </c>
      <c r="H62" s="204" t="s">
        <v>424</v>
      </c>
      <c r="I62" s="205">
        <v>3.708</v>
      </c>
      <c r="J62" s="205">
        <v>3.708</v>
      </c>
      <c r="K62" s="205">
        <v>0.55</v>
      </c>
      <c r="L62" s="205">
        <v>0.55</v>
      </c>
      <c r="M62" s="205">
        <v>2.7</v>
      </c>
      <c r="N62" s="205">
        <v>0.55</v>
      </c>
      <c r="O62" s="205">
        <v>2</v>
      </c>
      <c r="P62" s="205">
        <v>2</v>
      </c>
    </row>
    <row r="63" spans="1:16" ht="12.75">
      <c r="A63" s="6" t="s">
        <v>17</v>
      </c>
      <c r="B63" s="5" t="s">
        <v>20</v>
      </c>
      <c r="C63" s="83">
        <f t="shared" si="9"/>
        <v>157.556</v>
      </c>
      <c r="D63" s="83">
        <f t="shared" si="10"/>
        <v>72.634</v>
      </c>
      <c r="E63" s="266">
        <v>66.862</v>
      </c>
      <c r="F63" s="266">
        <v>62.37</v>
      </c>
      <c r="G63" s="205">
        <v>19.08</v>
      </c>
      <c r="H63" s="205">
        <v>15.31</v>
      </c>
      <c r="I63" s="205">
        <v>1.054</v>
      </c>
      <c r="J63" s="205">
        <v>1.054</v>
      </c>
      <c r="K63" s="205">
        <v>0</v>
      </c>
      <c r="L63" s="205">
        <v>0</v>
      </c>
      <c r="M63" s="205">
        <v>0.8</v>
      </c>
      <c r="N63" s="205">
        <v>0.5</v>
      </c>
      <c r="O63" s="205">
        <v>1</v>
      </c>
      <c r="P63" s="205">
        <v>1</v>
      </c>
    </row>
    <row r="64" spans="1:16" ht="12.75">
      <c r="A64" s="6" t="s">
        <v>18</v>
      </c>
      <c r="B64" s="5" t="s">
        <v>20</v>
      </c>
      <c r="C64" s="83">
        <f t="shared" si="9"/>
        <v>7.7</v>
      </c>
      <c r="D64" s="83">
        <f t="shared" si="10"/>
        <v>7.7</v>
      </c>
      <c r="E64" s="266">
        <v>7.7</v>
      </c>
      <c r="F64" s="266">
        <v>7.7</v>
      </c>
      <c r="G64" s="205">
        <v>0</v>
      </c>
      <c r="H64" s="205">
        <v>0</v>
      </c>
      <c r="I64" s="205">
        <v>0</v>
      </c>
      <c r="J64" s="205">
        <v>0</v>
      </c>
      <c r="K64" s="205">
        <v>0</v>
      </c>
      <c r="L64" s="205">
        <v>0</v>
      </c>
      <c r="M64" s="205">
        <v>0</v>
      </c>
      <c r="N64" s="205">
        <v>0</v>
      </c>
      <c r="O64" s="205">
        <v>0</v>
      </c>
      <c r="P64" s="205">
        <v>0</v>
      </c>
    </row>
    <row r="65" spans="1:16" ht="12.75">
      <c r="A65" s="6" t="s">
        <v>19</v>
      </c>
      <c r="B65" s="5" t="s">
        <v>20</v>
      </c>
      <c r="C65" s="83">
        <f t="shared" si="9"/>
        <v>119.715</v>
      </c>
      <c r="D65" s="83">
        <f t="shared" si="10"/>
        <v>114.344</v>
      </c>
      <c r="E65" s="266">
        <v>14.611</v>
      </c>
      <c r="F65" s="266">
        <v>11.09</v>
      </c>
      <c r="G65" s="205">
        <v>4.32</v>
      </c>
      <c r="H65" s="205">
        <v>8.9</v>
      </c>
      <c r="I65" s="205">
        <v>2.654</v>
      </c>
      <c r="J65" s="205">
        <v>2.654</v>
      </c>
      <c r="K65" s="205">
        <v>0.55</v>
      </c>
      <c r="L65" s="205">
        <v>0.55</v>
      </c>
      <c r="M65" s="205">
        <v>1.9</v>
      </c>
      <c r="N65" s="205">
        <v>0.05</v>
      </c>
      <c r="O65" s="205">
        <v>1</v>
      </c>
      <c r="P65" s="205">
        <v>1</v>
      </c>
    </row>
    <row r="66" spans="1:16" ht="12.75">
      <c r="A66" s="44" t="s">
        <v>178</v>
      </c>
      <c r="B66" s="5" t="s">
        <v>3</v>
      </c>
      <c r="C66" s="83">
        <f t="shared" si="9"/>
        <v>9.71</v>
      </c>
      <c r="D66" s="83">
        <f t="shared" si="10"/>
        <v>9.71</v>
      </c>
      <c r="E66" s="266">
        <v>2</v>
      </c>
      <c r="F66" s="266">
        <v>2</v>
      </c>
      <c r="G66" s="205">
        <v>0</v>
      </c>
      <c r="H66" s="205">
        <v>0</v>
      </c>
      <c r="I66" s="205">
        <v>0</v>
      </c>
      <c r="J66" s="205">
        <v>0</v>
      </c>
      <c r="K66" s="205">
        <v>0</v>
      </c>
      <c r="L66" s="205">
        <v>0</v>
      </c>
      <c r="M66" s="205">
        <v>0</v>
      </c>
      <c r="N66" s="205">
        <v>0</v>
      </c>
      <c r="O66" s="205">
        <v>0</v>
      </c>
      <c r="P66" s="205">
        <v>0</v>
      </c>
    </row>
    <row r="67" spans="1:16" ht="12.75">
      <c r="A67" s="7" t="s">
        <v>31</v>
      </c>
      <c r="B67" s="5" t="s">
        <v>32</v>
      </c>
      <c r="C67" s="83">
        <f t="shared" si="9"/>
        <v>6511</v>
      </c>
      <c r="D67" s="83">
        <f t="shared" si="10"/>
        <v>5300</v>
      </c>
      <c r="E67" s="275">
        <v>5300</v>
      </c>
      <c r="F67" s="275">
        <v>5300</v>
      </c>
      <c r="G67" s="205">
        <v>0</v>
      </c>
      <c r="H67" s="205">
        <v>0</v>
      </c>
      <c r="I67" s="205">
        <v>0</v>
      </c>
      <c r="J67" s="205">
        <v>0</v>
      </c>
      <c r="K67" s="205">
        <v>0</v>
      </c>
      <c r="L67" s="205">
        <v>0</v>
      </c>
      <c r="M67" s="205">
        <v>0</v>
      </c>
      <c r="N67" s="205">
        <v>0</v>
      </c>
      <c r="O67" s="205">
        <v>0</v>
      </c>
      <c r="P67" s="205">
        <v>0</v>
      </c>
    </row>
    <row r="68" spans="1:16" ht="12.75">
      <c r="A68" s="44" t="s">
        <v>21</v>
      </c>
      <c r="B68" s="5" t="s">
        <v>24</v>
      </c>
      <c r="C68" s="83">
        <f t="shared" si="9"/>
        <v>122.038</v>
      </c>
      <c r="D68" s="83">
        <f t="shared" si="10"/>
        <v>42.158</v>
      </c>
      <c r="E68" s="266">
        <v>42.158</v>
      </c>
      <c r="F68" s="266">
        <v>42.158</v>
      </c>
      <c r="G68" s="205">
        <v>0</v>
      </c>
      <c r="H68" s="205">
        <v>0</v>
      </c>
      <c r="I68" s="205">
        <v>0</v>
      </c>
      <c r="J68" s="205">
        <v>0</v>
      </c>
      <c r="K68" s="205">
        <v>0</v>
      </c>
      <c r="L68" s="205">
        <v>0</v>
      </c>
      <c r="M68" s="205">
        <v>0</v>
      </c>
      <c r="N68" s="205">
        <v>0</v>
      </c>
      <c r="O68" s="205">
        <v>0</v>
      </c>
      <c r="P68" s="205">
        <v>0</v>
      </c>
    </row>
    <row r="69" spans="1:16" ht="12.75">
      <c r="A69" s="44" t="s">
        <v>22</v>
      </c>
      <c r="B69" s="5" t="s">
        <v>3</v>
      </c>
      <c r="C69" s="83">
        <f t="shared" si="9"/>
        <v>14</v>
      </c>
      <c r="D69" s="83">
        <f t="shared" si="10"/>
        <v>14</v>
      </c>
      <c r="E69" s="266">
        <v>14</v>
      </c>
      <c r="F69" s="266">
        <v>14</v>
      </c>
      <c r="G69" s="205">
        <v>0</v>
      </c>
      <c r="H69" s="205">
        <v>0</v>
      </c>
      <c r="I69" s="205">
        <v>0</v>
      </c>
      <c r="J69" s="205">
        <v>0</v>
      </c>
      <c r="K69" s="205">
        <v>0</v>
      </c>
      <c r="L69" s="205">
        <v>0</v>
      </c>
      <c r="M69" s="205">
        <v>0</v>
      </c>
      <c r="N69" s="205">
        <v>0</v>
      </c>
      <c r="O69" s="205">
        <v>0</v>
      </c>
      <c r="P69" s="205">
        <v>0</v>
      </c>
    </row>
    <row r="70" spans="1:16" ht="12.75">
      <c r="A70" s="44" t="s">
        <v>44</v>
      </c>
      <c r="B70" s="5" t="s">
        <v>3</v>
      </c>
      <c r="C70" s="128">
        <f>SUM(E70+I70+K70+M70+O70+G70)</f>
        <v>13173</v>
      </c>
      <c r="D70" s="83">
        <f aca="true" t="shared" si="11" ref="D70:D78">SUM(F70+H78+J70+L70+N70+P70+H70)</f>
        <v>432</v>
      </c>
      <c r="E70" s="276">
        <f>3193+6200</f>
        <v>9393</v>
      </c>
      <c r="F70" s="266">
        <f>2+10</f>
        <v>12</v>
      </c>
      <c r="G70" s="205">
        <v>1310</v>
      </c>
      <c r="H70" s="205">
        <v>99</v>
      </c>
      <c r="I70" s="205">
        <v>535</v>
      </c>
      <c r="J70" s="205">
        <v>65</v>
      </c>
      <c r="K70" s="205">
        <v>223</v>
      </c>
      <c r="L70" s="205">
        <v>17</v>
      </c>
      <c r="M70" s="205">
        <v>1083</v>
      </c>
      <c r="N70" s="205">
        <v>216</v>
      </c>
      <c r="O70" s="205">
        <v>629</v>
      </c>
      <c r="P70" s="205">
        <v>23</v>
      </c>
    </row>
    <row r="71" spans="1:16" ht="12.75" customHeight="1">
      <c r="A71" s="7" t="s">
        <v>29</v>
      </c>
      <c r="B71" s="5" t="s">
        <v>30</v>
      </c>
      <c r="C71" s="218">
        <f>SUM(E71+I71+K71+M71+O71+G71)</f>
        <v>1091.6001999999999</v>
      </c>
      <c r="D71" s="83">
        <f t="shared" si="11"/>
        <v>31.8667</v>
      </c>
      <c r="E71" s="266">
        <f>186.145+701.2</f>
        <v>887.345</v>
      </c>
      <c r="F71" s="266">
        <v>10.1</v>
      </c>
      <c r="G71" s="266">
        <v>87.84</v>
      </c>
      <c r="H71" s="266">
        <v>7.71</v>
      </c>
      <c r="I71" s="266">
        <v>30.012</v>
      </c>
      <c r="J71" s="266">
        <v>3.066</v>
      </c>
      <c r="K71" s="266">
        <v>12.941</v>
      </c>
      <c r="L71" s="266">
        <f>L74+L76+L78</f>
        <v>1.142</v>
      </c>
      <c r="M71" s="266">
        <v>45.0522</v>
      </c>
      <c r="N71" s="266">
        <v>7.6097</v>
      </c>
      <c r="O71" s="266">
        <v>28.41</v>
      </c>
      <c r="P71" s="266">
        <v>1.239</v>
      </c>
    </row>
    <row r="72" spans="1:16" ht="12.75" customHeight="1">
      <c r="A72" s="8" t="s">
        <v>40</v>
      </c>
      <c r="B72" s="5"/>
      <c r="C72" s="128">
        <v>0</v>
      </c>
      <c r="D72" s="83">
        <v>0</v>
      </c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</row>
    <row r="73" spans="1:16" ht="12.75" customHeight="1">
      <c r="A73" s="8" t="s">
        <v>41</v>
      </c>
      <c r="B73" s="5" t="s">
        <v>3</v>
      </c>
      <c r="C73" s="128">
        <f aca="true" t="shared" si="12" ref="C73:C78">SUM(E73+I73+K73+M73+O73+G73)</f>
        <v>432</v>
      </c>
      <c r="D73" s="83">
        <f t="shared" si="11"/>
        <v>432</v>
      </c>
      <c r="E73" s="266">
        <f>F70</f>
        <v>12</v>
      </c>
      <c r="F73" s="266">
        <f>E73</f>
        <v>12</v>
      </c>
      <c r="G73" s="205">
        <v>99</v>
      </c>
      <c r="H73" s="205">
        <f>G73</f>
        <v>99</v>
      </c>
      <c r="I73" s="205">
        <v>65</v>
      </c>
      <c r="J73" s="205">
        <f>I73</f>
        <v>65</v>
      </c>
      <c r="K73" s="205">
        <v>17</v>
      </c>
      <c r="L73" s="205">
        <v>17</v>
      </c>
      <c r="M73" s="205">
        <v>216</v>
      </c>
      <c r="N73" s="205">
        <v>216</v>
      </c>
      <c r="O73" s="205">
        <v>23</v>
      </c>
      <c r="P73" s="205">
        <v>23</v>
      </c>
    </row>
    <row r="74" spans="1:16" ht="12.75" customHeight="1">
      <c r="A74" s="7" t="s">
        <v>29</v>
      </c>
      <c r="B74" s="5" t="s">
        <v>30</v>
      </c>
      <c r="C74" s="219">
        <f t="shared" si="12"/>
        <v>45.66669999999999</v>
      </c>
      <c r="D74" s="83">
        <f t="shared" si="11"/>
        <v>45.66669999999999</v>
      </c>
      <c r="E74" s="266">
        <f>10.1+14.8</f>
        <v>24.9</v>
      </c>
      <c r="F74" s="266">
        <f>10.1+14.8</f>
        <v>24.9</v>
      </c>
      <c r="G74" s="205">
        <v>7.71</v>
      </c>
      <c r="H74" s="205">
        <v>7.71</v>
      </c>
      <c r="I74" s="205">
        <v>3.066</v>
      </c>
      <c r="J74" s="205">
        <v>3.066</v>
      </c>
      <c r="K74" s="205">
        <v>1.142</v>
      </c>
      <c r="L74" s="205">
        <v>1.142</v>
      </c>
      <c r="M74" s="205">
        <f>N71</f>
        <v>7.6097</v>
      </c>
      <c r="N74" s="205">
        <f>M74</f>
        <v>7.6097</v>
      </c>
      <c r="O74" s="205">
        <v>1.239</v>
      </c>
      <c r="P74" s="205">
        <v>1.239</v>
      </c>
    </row>
    <row r="75" spans="1:16" ht="12.75" customHeight="1">
      <c r="A75" s="8" t="s">
        <v>42</v>
      </c>
      <c r="B75" s="5" t="s">
        <v>3</v>
      </c>
      <c r="C75" s="128">
        <f t="shared" si="12"/>
        <v>12739</v>
      </c>
      <c r="D75" s="83">
        <f t="shared" si="11"/>
        <v>0</v>
      </c>
      <c r="E75" s="276">
        <f>3190+6189</f>
        <v>9379</v>
      </c>
      <c r="F75" s="266"/>
      <c r="G75" s="205">
        <f>G70-G73</f>
        <v>1211</v>
      </c>
      <c r="H75" s="205"/>
      <c r="I75" s="205">
        <f>I70-I73</f>
        <v>470</v>
      </c>
      <c r="J75" s="205"/>
      <c r="K75" s="205">
        <f>K70-K73</f>
        <v>206</v>
      </c>
      <c r="L75" s="205"/>
      <c r="M75" s="205">
        <f>M70-M73</f>
        <v>867</v>
      </c>
      <c r="N75" s="205"/>
      <c r="O75" s="205">
        <v>606</v>
      </c>
      <c r="P75" s="205"/>
    </row>
    <row r="76" spans="1:16" ht="12.75" customHeight="1">
      <c r="A76" s="7" t="s">
        <v>29</v>
      </c>
      <c r="B76" s="5" t="s">
        <v>30</v>
      </c>
      <c r="C76" s="219">
        <f>SUM(E76+I76+K76+M76+O76+G76)</f>
        <v>1040.2000000000003</v>
      </c>
      <c r="D76" s="83">
        <f t="shared" si="11"/>
        <v>0</v>
      </c>
      <c r="E76" s="266">
        <f>176.2615+680.7</f>
        <v>856.9615000000001</v>
      </c>
      <c r="F76" s="266"/>
      <c r="G76" s="205">
        <v>79.88</v>
      </c>
      <c r="H76" s="205"/>
      <c r="I76" s="205">
        <v>26.946</v>
      </c>
      <c r="J76" s="205"/>
      <c r="K76" s="205">
        <f>K71-K74</f>
        <v>11.799000000000001</v>
      </c>
      <c r="L76" s="205"/>
      <c r="M76" s="205">
        <f>M71-M74</f>
        <v>37.442499999999995</v>
      </c>
      <c r="N76" s="205"/>
      <c r="O76" s="205">
        <f>O71-O74</f>
        <v>27.171</v>
      </c>
      <c r="P76" s="205"/>
    </row>
    <row r="77" spans="1:16" ht="12.75" customHeight="1">
      <c r="A77" s="8" t="s">
        <v>43</v>
      </c>
      <c r="B77" s="5" t="s">
        <v>3</v>
      </c>
      <c r="C77" s="128">
        <f t="shared" si="12"/>
        <v>1</v>
      </c>
      <c r="D77" s="83">
        <f t="shared" si="11"/>
        <v>0</v>
      </c>
      <c r="E77" s="266">
        <v>1</v>
      </c>
      <c r="F77" s="266"/>
      <c r="G77" s="205"/>
      <c r="H77" s="205"/>
      <c r="I77" s="205"/>
      <c r="J77" s="205"/>
      <c r="K77" s="205"/>
      <c r="L77" s="205"/>
      <c r="M77" s="205"/>
      <c r="N77" s="205"/>
      <c r="O77" s="205"/>
      <c r="P77" s="205"/>
    </row>
    <row r="78" spans="1:16" ht="12.75" customHeight="1">
      <c r="A78" s="59" t="s">
        <v>29</v>
      </c>
      <c r="B78" s="56" t="s">
        <v>30</v>
      </c>
      <c r="C78" s="220">
        <f t="shared" si="12"/>
        <v>5.7</v>
      </c>
      <c r="D78" s="83">
        <f t="shared" si="11"/>
        <v>0</v>
      </c>
      <c r="E78" s="277">
        <v>5.7</v>
      </c>
      <c r="F78" s="277"/>
      <c r="G78" s="205"/>
      <c r="H78" s="205"/>
      <c r="I78" s="273"/>
      <c r="J78" s="273"/>
      <c r="K78" s="273"/>
      <c r="L78" s="273"/>
      <c r="M78" s="273"/>
      <c r="N78" s="273"/>
      <c r="O78" s="273"/>
      <c r="P78" s="273"/>
    </row>
    <row r="79" spans="1:16" ht="12.75">
      <c r="A79" s="44" t="s">
        <v>23</v>
      </c>
      <c r="B79" s="5" t="s">
        <v>3</v>
      </c>
      <c r="C79" s="83">
        <f>SUM(E79+G79+I79+K79+M79+O79)</f>
        <v>11</v>
      </c>
      <c r="D79" s="83">
        <f>SUM(F79+H79+J79+L79+N79+P79)</f>
        <v>11</v>
      </c>
      <c r="E79" s="205">
        <v>10</v>
      </c>
      <c r="F79" s="205">
        <v>10</v>
      </c>
      <c r="G79" s="205">
        <v>1</v>
      </c>
      <c r="H79" s="205">
        <v>1</v>
      </c>
      <c r="I79" s="205">
        <v>0</v>
      </c>
      <c r="J79" s="205">
        <v>0</v>
      </c>
      <c r="K79" s="205">
        <v>0</v>
      </c>
      <c r="L79" s="205">
        <v>0</v>
      </c>
      <c r="M79" s="205">
        <v>0</v>
      </c>
      <c r="N79" s="205">
        <v>0</v>
      </c>
      <c r="O79" s="205">
        <v>0</v>
      </c>
      <c r="P79" s="205">
        <v>0</v>
      </c>
    </row>
    <row r="80" spans="1:16" s="58" customFormat="1" ht="27" customHeight="1">
      <c r="A80" s="57"/>
      <c r="C80" s="63"/>
      <c r="D80" s="63"/>
      <c r="E80" s="178"/>
      <c r="F80" s="179"/>
      <c r="G80" s="152"/>
      <c r="H80" s="152"/>
      <c r="I80" s="152"/>
      <c r="J80" s="152"/>
      <c r="K80" s="152"/>
      <c r="L80" s="152"/>
      <c r="M80" s="152"/>
      <c r="N80" s="152"/>
      <c r="O80" s="63"/>
      <c r="P80" s="63"/>
    </row>
    <row r="81" spans="1:14" ht="15.75">
      <c r="A81" s="351" t="s">
        <v>97</v>
      </c>
      <c r="B81" s="351"/>
      <c r="C81" s="351"/>
      <c r="E81" s="151"/>
      <c r="F81" s="177"/>
      <c r="I81" s="151"/>
      <c r="J81" s="151"/>
      <c r="K81" s="151"/>
      <c r="L81" s="151"/>
      <c r="M81" s="151"/>
      <c r="N81" s="151"/>
    </row>
    <row r="82" spans="5:14" ht="12.75">
      <c r="E82" s="151"/>
      <c r="F82" s="177"/>
      <c r="I82" s="151"/>
      <c r="J82" s="151"/>
      <c r="K82" s="151"/>
      <c r="L82" s="151"/>
      <c r="M82" s="151"/>
      <c r="N82" s="151"/>
    </row>
    <row r="83" spans="1:14" s="92" customFormat="1" ht="12.75" customHeight="1">
      <c r="A83" s="99" t="s">
        <v>334</v>
      </c>
      <c r="B83" s="93"/>
      <c r="C83" s="93"/>
      <c r="D83" s="93"/>
      <c r="E83" s="153"/>
      <c r="F83" s="153"/>
      <c r="G83" s="153"/>
      <c r="H83" s="153"/>
      <c r="I83" s="153"/>
      <c r="J83" s="153"/>
      <c r="K83" s="153"/>
      <c r="L83" s="94"/>
      <c r="M83" s="94"/>
      <c r="N83" s="94"/>
    </row>
    <row r="84" spans="5:14" ht="12.75">
      <c r="E84" s="151"/>
      <c r="F84" s="177"/>
      <c r="I84" s="151"/>
      <c r="J84" s="151"/>
      <c r="K84" s="151"/>
      <c r="L84" s="151"/>
      <c r="M84" s="151"/>
      <c r="N84" s="151"/>
    </row>
  </sheetData>
  <sheetProtection/>
  <mergeCells count="13">
    <mergeCell ref="A81:C81"/>
    <mergeCell ref="E7:F7"/>
    <mergeCell ref="G7:H7"/>
    <mergeCell ref="I7:J7"/>
    <mergeCell ref="K7:L7"/>
    <mergeCell ref="M7:N7"/>
    <mergeCell ref="O7:P7"/>
    <mergeCell ref="A3:D3"/>
    <mergeCell ref="A4:D4"/>
    <mergeCell ref="A5:D5"/>
    <mergeCell ref="A7:A8"/>
    <mergeCell ref="B7:B8"/>
    <mergeCell ref="C7:D7"/>
  </mergeCells>
  <printOptions/>
  <pageMargins left="0.65" right="0.4" top="0.25" bottom="0.46" header="0.17" footer="0.3"/>
  <pageSetup fitToHeight="1" fitToWidth="1" horizontalDpi="600" verticalDpi="600" orientation="landscape" paperSize="9" scale="4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7"/>
  <sheetViews>
    <sheetView view="pageBreakPreview" zoomScale="110" zoomScaleSheetLayoutView="110" zoomScalePageLayoutView="0" workbookViewId="0" topLeftCell="A1">
      <pane xSplit="18" ySplit="12" topLeftCell="S13" activePane="bottomRight" state="frozen"/>
      <selection pane="topLeft" activeCell="A1" sqref="A1"/>
      <selection pane="topRight" activeCell="S1" sqref="S1"/>
      <selection pane="bottomLeft" activeCell="A13" sqref="A13"/>
      <selection pane="bottomRight" activeCell="L55" sqref="L55"/>
    </sheetView>
  </sheetViews>
  <sheetFormatPr defaultColWidth="10.28125" defaultRowHeight="12.75"/>
  <cols>
    <col min="1" max="1" width="10.28125" style="9" customWidth="1"/>
    <col min="2" max="2" width="9.57421875" style="9" customWidth="1"/>
    <col min="3" max="3" width="13.8515625" style="9" customWidth="1"/>
    <col min="4" max="4" width="6.28125" style="9" customWidth="1"/>
    <col min="5" max="5" width="6.8515625" style="9" customWidth="1"/>
    <col min="6" max="6" width="6.7109375" style="9" customWidth="1"/>
    <col min="7" max="7" width="10.8515625" style="9" customWidth="1"/>
    <col min="8" max="8" width="6.57421875" style="9" customWidth="1"/>
    <col min="9" max="9" width="7.140625" style="9" customWidth="1"/>
    <col min="10" max="10" width="9.8515625" style="9" customWidth="1"/>
    <col min="11" max="11" width="7.7109375" style="9" customWidth="1"/>
    <col min="12" max="12" width="8.28125" style="53" customWidth="1"/>
    <col min="13" max="13" width="4.8515625" style="9" hidden="1" customWidth="1"/>
    <col min="14" max="15" width="5.00390625" style="9" hidden="1" customWidth="1"/>
    <col min="16" max="17" width="5.28125" style="9" hidden="1" customWidth="1"/>
    <col min="18" max="18" width="5.140625" style="9" hidden="1" customWidth="1"/>
    <col min="19" max="21" width="5.00390625" style="9" hidden="1" customWidth="1"/>
    <col min="22" max="22" width="5.57421875" style="9" hidden="1" customWidth="1"/>
    <col min="23" max="16384" width="10.28125" style="9" customWidth="1"/>
  </cols>
  <sheetData>
    <row r="1" spans="10:14" ht="15.75">
      <c r="J1" s="368" t="s">
        <v>104</v>
      </c>
      <c r="K1" s="368"/>
      <c r="L1" s="368"/>
      <c r="M1" s="368"/>
      <c r="N1" s="368"/>
    </row>
    <row r="2" ht="20.25" customHeight="1"/>
    <row r="3" spans="1:22" ht="15.75" customHeight="1">
      <c r="A3" s="379" t="s">
        <v>55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209"/>
      <c r="N3" s="209"/>
      <c r="O3" s="209"/>
      <c r="P3" s="209"/>
      <c r="Q3" s="209"/>
      <c r="R3" s="209"/>
      <c r="S3" s="209"/>
      <c r="T3" s="209"/>
      <c r="U3" s="209"/>
      <c r="V3" s="209"/>
    </row>
    <row r="4" spans="1:22" ht="15.75" customHeight="1">
      <c r="A4" s="380" t="s">
        <v>344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210"/>
      <c r="N4" s="210"/>
      <c r="O4" s="210"/>
      <c r="P4" s="210"/>
      <c r="Q4" s="210"/>
      <c r="R4" s="210"/>
      <c r="S4" s="210"/>
      <c r="T4" s="210"/>
      <c r="U4" s="210"/>
      <c r="V4" s="210"/>
    </row>
    <row r="5" spans="2:22" ht="7.5" customHeight="1"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</row>
    <row r="6" spans="2:3" ht="15.75">
      <c r="B6" s="10"/>
      <c r="C6" s="10"/>
    </row>
    <row r="7" spans="1:22" ht="24.75" customHeight="1">
      <c r="A7" s="378" t="s">
        <v>105</v>
      </c>
      <c r="B7" s="378"/>
      <c r="C7" s="381" t="s">
        <v>106</v>
      </c>
      <c r="D7" s="382"/>
      <c r="E7" s="382"/>
      <c r="F7" s="382"/>
      <c r="G7" s="382"/>
      <c r="H7" s="382"/>
      <c r="I7" s="382"/>
      <c r="J7" s="382"/>
      <c r="K7" s="382"/>
      <c r="L7" s="382"/>
      <c r="M7" s="371" t="s">
        <v>100</v>
      </c>
      <c r="N7" s="371"/>
      <c r="O7" s="371"/>
      <c r="P7" s="371"/>
      <c r="Q7" s="371"/>
      <c r="R7" s="371"/>
      <c r="S7" s="371"/>
      <c r="T7" s="371"/>
      <c r="U7" s="371"/>
      <c r="V7" s="372"/>
    </row>
    <row r="8" spans="1:22" ht="29.25" customHeight="1">
      <c r="A8" s="378"/>
      <c r="B8" s="378"/>
      <c r="C8" s="369" t="s">
        <v>99</v>
      </c>
      <c r="D8" s="369" t="s">
        <v>111</v>
      </c>
      <c r="E8" s="369" t="s">
        <v>107</v>
      </c>
      <c r="F8" s="383" t="s">
        <v>108</v>
      </c>
      <c r="G8" s="369" t="s">
        <v>110</v>
      </c>
      <c r="H8" s="369" t="s">
        <v>109</v>
      </c>
      <c r="I8" s="369" t="s">
        <v>114</v>
      </c>
      <c r="J8" s="369" t="s">
        <v>113</v>
      </c>
      <c r="K8" s="369" t="s">
        <v>112</v>
      </c>
      <c r="L8" s="375" t="s">
        <v>115</v>
      </c>
      <c r="M8" s="370" t="s">
        <v>56</v>
      </c>
      <c r="N8" s="371"/>
      <c r="O8" s="371"/>
      <c r="P8" s="371"/>
      <c r="Q8" s="371"/>
      <c r="R8" s="372"/>
      <c r="S8" s="370" t="s">
        <v>103</v>
      </c>
      <c r="T8" s="371"/>
      <c r="U8" s="371"/>
      <c r="V8" s="372"/>
    </row>
    <row r="9" spans="1:22" ht="18.75" customHeight="1">
      <c r="A9" s="378"/>
      <c r="B9" s="378"/>
      <c r="C9" s="369"/>
      <c r="D9" s="369"/>
      <c r="E9" s="369"/>
      <c r="F9" s="384"/>
      <c r="G9" s="369"/>
      <c r="H9" s="369"/>
      <c r="I9" s="369"/>
      <c r="J9" s="369"/>
      <c r="K9" s="369"/>
      <c r="L9" s="376"/>
      <c r="M9" s="369" t="s">
        <v>54</v>
      </c>
      <c r="N9" s="369" t="s">
        <v>57</v>
      </c>
      <c r="O9" s="369" t="s">
        <v>58</v>
      </c>
      <c r="P9" s="369" t="s">
        <v>59</v>
      </c>
      <c r="Q9" s="369" t="s">
        <v>60</v>
      </c>
      <c r="R9" s="369" t="s">
        <v>61</v>
      </c>
      <c r="S9" s="369" t="s">
        <v>54</v>
      </c>
      <c r="T9" s="369" t="s">
        <v>101</v>
      </c>
      <c r="U9" s="369" t="s">
        <v>102</v>
      </c>
      <c r="V9" s="369" t="s">
        <v>119</v>
      </c>
    </row>
    <row r="10" spans="1:22" ht="15.75">
      <c r="A10" s="378"/>
      <c r="B10" s="378"/>
      <c r="C10" s="369"/>
      <c r="D10" s="369"/>
      <c r="E10" s="369"/>
      <c r="F10" s="384"/>
      <c r="G10" s="369"/>
      <c r="H10" s="369"/>
      <c r="I10" s="369"/>
      <c r="J10" s="369"/>
      <c r="K10" s="369"/>
      <c r="L10" s="376"/>
      <c r="M10" s="369"/>
      <c r="N10" s="369"/>
      <c r="O10" s="369"/>
      <c r="P10" s="369"/>
      <c r="Q10" s="369"/>
      <c r="R10" s="369"/>
      <c r="S10" s="369"/>
      <c r="T10" s="369"/>
      <c r="U10" s="369"/>
      <c r="V10" s="369"/>
    </row>
    <row r="11" spans="1:22" ht="83.25" customHeight="1">
      <c r="A11" s="378"/>
      <c r="B11" s="378"/>
      <c r="C11" s="369"/>
      <c r="D11" s="369"/>
      <c r="E11" s="369"/>
      <c r="F11" s="385"/>
      <c r="G11" s="369"/>
      <c r="H11" s="369"/>
      <c r="I11" s="369"/>
      <c r="J11" s="369"/>
      <c r="K11" s="369"/>
      <c r="L11" s="377"/>
      <c r="M11" s="369"/>
      <c r="N11" s="369"/>
      <c r="O11" s="369"/>
      <c r="P11" s="369"/>
      <c r="Q11" s="369"/>
      <c r="R11" s="369"/>
      <c r="S11" s="369"/>
      <c r="T11" s="369"/>
      <c r="U11" s="369"/>
      <c r="V11" s="369"/>
    </row>
    <row r="12" spans="1:22" ht="12" customHeight="1">
      <c r="A12" s="322">
        <v>1</v>
      </c>
      <c r="B12" s="322"/>
      <c r="C12" s="11">
        <v>2</v>
      </c>
      <c r="D12" s="11">
        <v>3</v>
      </c>
      <c r="E12" s="11">
        <v>4</v>
      </c>
      <c r="F12" s="11">
        <v>5</v>
      </c>
      <c r="G12" s="11">
        <v>6</v>
      </c>
      <c r="H12" s="11">
        <v>7</v>
      </c>
      <c r="I12" s="11">
        <v>8</v>
      </c>
      <c r="J12" s="11">
        <v>9</v>
      </c>
      <c r="K12" s="19">
        <v>10</v>
      </c>
      <c r="L12" s="52" t="s">
        <v>262</v>
      </c>
      <c r="M12" s="19">
        <v>11.5454545454545</v>
      </c>
      <c r="N12" s="19">
        <v>13</v>
      </c>
      <c r="O12" s="19">
        <v>14.4545454545455</v>
      </c>
      <c r="P12" s="19">
        <v>15</v>
      </c>
      <c r="Q12" s="19">
        <v>16</v>
      </c>
      <c r="R12" s="19">
        <v>17</v>
      </c>
      <c r="S12" s="19">
        <v>18</v>
      </c>
      <c r="T12" s="19">
        <v>19</v>
      </c>
      <c r="U12" s="19">
        <v>20</v>
      </c>
      <c r="V12" s="19">
        <v>21</v>
      </c>
    </row>
    <row r="13" spans="1:23" ht="60">
      <c r="A13" s="361" t="s">
        <v>168</v>
      </c>
      <c r="B13" s="243" t="s">
        <v>147</v>
      </c>
      <c r="C13" s="27" t="s">
        <v>148</v>
      </c>
      <c r="D13" s="27">
        <v>2005</v>
      </c>
      <c r="E13" s="27">
        <v>1.66</v>
      </c>
      <c r="F13" s="27">
        <v>0.255</v>
      </c>
      <c r="G13" s="27" t="s">
        <v>294</v>
      </c>
      <c r="H13" s="27" t="s">
        <v>149</v>
      </c>
      <c r="I13" s="27" t="s">
        <v>150</v>
      </c>
      <c r="J13" s="27" t="s">
        <v>150</v>
      </c>
      <c r="K13" s="27" t="s">
        <v>150</v>
      </c>
      <c r="L13" s="244">
        <v>272.2</v>
      </c>
      <c r="M13" s="130">
        <v>4</v>
      </c>
      <c r="N13" s="130">
        <v>0</v>
      </c>
      <c r="O13" s="130">
        <v>2</v>
      </c>
      <c r="P13" s="130">
        <v>0</v>
      </c>
      <c r="Q13" s="130">
        <v>0</v>
      </c>
      <c r="R13" s="130">
        <v>2</v>
      </c>
      <c r="S13" s="130">
        <v>4</v>
      </c>
      <c r="T13" s="130">
        <v>0</v>
      </c>
      <c r="U13" s="130">
        <v>0</v>
      </c>
      <c r="V13" s="130">
        <v>4</v>
      </c>
      <c r="W13" s="51"/>
    </row>
    <row r="14" spans="1:23" ht="48">
      <c r="A14" s="361"/>
      <c r="B14" s="27" t="s">
        <v>147</v>
      </c>
      <c r="C14" s="27" t="s">
        <v>151</v>
      </c>
      <c r="D14" s="27">
        <v>2016</v>
      </c>
      <c r="E14" s="27">
        <v>0.092</v>
      </c>
      <c r="F14" s="27">
        <v>0.053</v>
      </c>
      <c r="G14" s="27" t="s">
        <v>338</v>
      </c>
      <c r="H14" s="27" t="s">
        <v>152</v>
      </c>
      <c r="I14" s="27" t="s">
        <v>150</v>
      </c>
      <c r="J14" s="27" t="s">
        <v>153</v>
      </c>
      <c r="K14" s="27" t="s">
        <v>150</v>
      </c>
      <c r="L14" s="244">
        <v>59.9</v>
      </c>
      <c r="M14" s="130">
        <v>3</v>
      </c>
      <c r="N14" s="130">
        <v>1</v>
      </c>
      <c r="O14" s="130">
        <v>0</v>
      </c>
      <c r="P14" s="130">
        <v>0</v>
      </c>
      <c r="Q14" s="130">
        <v>0</v>
      </c>
      <c r="R14" s="130">
        <v>2</v>
      </c>
      <c r="S14" s="130">
        <v>4</v>
      </c>
      <c r="T14" s="130">
        <v>0</v>
      </c>
      <c r="U14" s="130">
        <v>1</v>
      </c>
      <c r="V14" s="207">
        <v>4</v>
      </c>
      <c r="W14" s="51"/>
    </row>
    <row r="15" spans="1:23" ht="60">
      <c r="A15" s="361"/>
      <c r="B15" s="27" t="s">
        <v>293</v>
      </c>
      <c r="C15" s="27" t="s">
        <v>154</v>
      </c>
      <c r="D15" s="27">
        <v>2020</v>
      </c>
      <c r="E15" s="27">
        <v>0.052</v>
      </c>
      <c r="F15" s="27">
        <v>0.01</v>
      </c>
      <c r="G15" s="27" t="s">
        <v>339</v>
      </c>
      <c r="H15" s="27" t="s">
        <v>152</v>
      </c>
      <c r="I15" s="27" t="s">
        <v>150</v>
      </c>
      <c r="J15" s="27" t="s">
        <v>155</v>
      </c>
      <c r="K15" s="27" t="s">
        <v>150</v>
      </c>
      <c r="L15" s="244">
        <v>35.5</v>
      </c>
      <c r="M15" s="130">
        <v>2</v>
      </c>
      <c r="N15" s="130">
        <v>0</v>
      </c>
      <c r="O15" s="130">
        <v>0</v>
      </c>
      <c r="P15" s="130">
        <v>0</v>
      </c>
      <c r="Q15" s="130">
        <v>0</v>
      </c>
      <c r="R15" s="130">
        <v>2</v>
      </c>
      <c r="S15" s="130">
        <v>3</v>
      </c>
      <c r="T15" s="130">
        <v>0</v>
      </c>
      <c r="U15" s="130">
        <v>0</v>
      </c>
      <c r="V15" s="130">
        <v>3</v>
      </c>
      <c r="W15" s="51"/>
    </row>
    <row r="16" spans="1:23" s="71" customFormat="1" ht="15.75">
      <c r="A16" s="356" t="s">
        <v>250</v>
      </c>
      <c r="B16" s="358"/>
      <c r="C16" s="69"/>
      <c r="D16" s="69"/>
      <c r="E16" s="69"/>
      <c r="F16" s="69"/>
      <c r="G16" s="69">
        <v>5</v>
      </c>
      <c r="H16" s="69"/>
      <c r="I16" s="69"/>
      <c r="J16" s="69"/>
      <c r="K16" s="69"/>
      <c r="L16" s="70">
        <f>SUM(L13:L15)</f>
        <v>367.59999999999997</v>
      </c>
      <c r="M16" s="69">
        <f>SUM(M13:M15)</f>
        <v>9</v>
      </c>
      <c r="N16" s="69">
        <f>SUM(N13:N15)</f>
        <v>1</v>
      </c>
      <c r="O16" s="69">
        <f>SUM(O13:O15)</f>
        <v>2</v>
      </c>
      <c r="P16" s="69">
        <v>0</v>
      </c>
      <c r="Q16" s="69">
        <v>0</v>
      </c>
      <c r="R16" s="69">
        <f>SUM(R13:R15)</f>
        <v>6</v>
      </c>
      <c r="S16" s="69">
        <f>SUM(S13:S15)</f>
        <v>11</v>
      </c>
      <c r="T16" s="69">
        <f>SUM(T13:T15)</f>
        <v>0</v>
      </c>
      <c r="U16" s="69">
        <f>SUM(U13:U15)</f>
        <v>1</v>
      </c>
      <c r="V16" s="69">
        <f>SUM(V13:V15)</f>
        <v>11</v>
      </c>
      <c r="W16" s="51"/>
    </row>
    <row r="17" spans="1:23" ht="24" customHeight="1">
      <c r="A17" s="361" t="s">
        <v>170</v>
      </c>
      <c r="B17" s="27" t="s">
        <v>162</v>
      </c>
      <c r="C17" s="27" t="s">
        <v>156</v>
      </c>
      <c r="D17" s="27">
        <v>2007</v>
      </c>
      <c r="E17" s="27">
        <v>1.32</v>
      </c>
      <c r="F17" s="27">
        <v>0.193</v>
      </c>
      <c r="G17" s="27" t="s">
        <v>340</v>
      </c>
      <c r="H17" s="27" t="s">
        <v>149</v>
      </c>
      <c r="I17" s="27" t="s">
        <v>157</v>
      </c>
      <c r="J17" s="245" t="s">
        <v>158</v>
      </c>
      <c r="K17" s="27" t="s">
        <v>159</v>
      </c>
      <c r="L17" s="244">
        <v>351.1</v>
      </c>
      <c r="M17" s="130">
        <v>3</v>
      </c>
      <c r="N17" s="130">
        <v>0</v>
      </c>
      <c r="O17" s="130">
        <v>1</v>
      </c>
      <c r="P17" s="130">
        <v>1</v>
      </c>
      <c r="Q17" s="130">
        <v>0</v>
      </c>
      <c r="R17" s="130">
        <v>1</v>
      </c>
      <c r="S17" s="130">
        <v>3</v>
      </c>
      <c r="T17" s="130">
        <v>0</v>
      </c>
      <c r="U17" s="130">
        <v>0</v>
      </c>
      <c r="V17" s="130">
        <v>3</v>
      </c>
      <c r="W17" s="51"/>
    </row>
    <row r="18" spans="1:23" ht="48">
      <c r="A18" s="361"/>
      <c r="B18" s="27" t="s">
        <v>162</v>
      </c>
      <c r="C18" s="27" t="s">
        <v>160</v>
      </c>
      <c r="D18" s="27">
        <v>2007</v>
      </c>
      <c r="E18" s="27">
        <v>1</v>
      </c>
      <c r="F18" s="27">
        <v>0.152</v>
      </c>
      <c r="G18" s="27" t="s">
        <v>341</v>
      </c>
      <c r="H18" s="27" t="s">
        <v>152</v>
      </c>
      <c r="I18" s="27" t="s">
        <v>157</v>
      </c>
      <c r="J18" s="246" t="s">
        <v>158</v>
      </c>
      <c r="K18" s="27" t="s">
        <v>161</v>
      </c>
      <c r="L18" s="244">
        <v>116.6</v>
      </c>
      <c r="M18" s="130">
        <v>4</v>
      </c>
      <c r="N18" s="130">
        <v>1</v>
      </c>
      <c r="O18" s="130">
        <v>1</v>
      </c>
      <c r="P18" s="130">
        <v>1</v>
      </c>
      <c r="Q18" s="130">
        <v>0</v>
      </c>
      <c r="R18" s="130">
        <v>1</v>
      </c>
      <c r="S18" s="130">
        <v>4</v>
      </c>
      <c r="T18" s="130">
        <v>0</v>
      </c>
      <c r="U18" s="130">
        <v>0</v>
      </c>
      <c r="V18" s="130">
        <v>4</v>
      </c>
      <c r="W18" s="51"/>
    </row>
    <row r="19" spans="1:22" s="71" customFormat="1" ht="15.75" customHeight="1">
      <c r="A19" s="356" t="s">
        <v>250</v>
      </c>
      <c r="B19" s="357"/>
      <c r="C19" s="357"/>
      <c r="D19" s="357"/>
      <c r="E19" s="358"/>
      <c r="F19" s="72"/>
      <c r="G19" s="72">
        <v>4</v>
      </c>
      <c r="H19" s="72"/>
      <c r="I19" s="72"/>
      <c r="J19" s="72"/>
      <c r="K19" s="72"/>
      <c r="L19" s="73">
        <f aca="true" t="shared" si="0" ref="L19:V19">SUM(L17:L18)</f>
        <v>467.70000000000005</v>
      </c>
      <c r="M19" s="72">
        <f t="shared" si="0"/>
        <v>7</v>
      </c>
      <c r="N19" s="72">
        <f t="shared" si="0"/>
        <v>1</v>
      </c>
      <c r="O19" s="72">
        <f t="shared" si="0"/>
        <v>2</v>
      </c>
      <c r="P19" s="72">
        <f t="shared" si="0"/>
        <v>2</v>
      </c>
      <c r="Q19" s="72">
        <f t="shared" si="0"/>
        <v>0</v>
      </c>
      <c r="R19" s="72">
        <f t="shared" si="0"/>
        <v>2</v>
      </c>
      <c r="S19" s="72">
        <f t="shared" si="0"/>
        <v>7</v>
      </c>
      <c r="T19" s="72">
        <f t="shared" si="0"/>
        <v>0</v>
      </c>
      <c r="U19" s="72">
        <f t="shared" si="0"/>
        <v>0</v>
      </c>
      <c r="V19" s="72">
        <f t="shared" si="0"/>
        <v>7</v>
      </c>
    </row>
    <row r="20" spans="1:23" ht="57" customHeight="1">
      <c r="A20" s="361" t="s">
        <v>169</v>
      </c>
      <c r="B20" s="27" t="s">
        <v>162</v>
      </c>
      <c r="C20" s="241" t="s">
        <v>245</v>
      </c>
      <c r="D20" s="241">
        <v>1977</v>
      </c>
      <c r="E20" s="27">
        <v>0.4</v>
      </c>
      <c r="F20" s="27">
        <v>0.2</v>
      </c>
      <c r="G20" s="241" t="s">
        <v>246</v>
      </c>
      <c r="H20" s="241" t="s">
        <v>152</v>
      </c>
      <c r="I20" s="241"/>
      <c r="J20" s="241" t="s">
        <v>247</v>
      </c>
      <c r="K20" s="241"/>
      <c r="L20" s="242">
        <v>150</v>
      </c>
      <c r="M20" s="144">
        <v>2</v>
      </c>
      <c r="N20" s="144">
        <v>0</v>
      </c>
      <c r="O20" s="144">
        <v>1</v>
      </c>
      <c r="P20" s="144">
        <v>0</v>
      </c>
      <c r="Q20" s="144">
        <v>0</v>
      </c>
      <c r="R20" s="144">
        <v>1</v>
      </c>
      <c r="S20" s="144">
        <v>0</v>
      </c>
      <c r="T20" s="144">
        <v>0</v>
      </c>
      <c r="U20" s="144">
        <v>0</v>
      </c>
      <c r="V20" s="144">
        <v>0</v>
      </c>
      <c r="W20" s="51"/>
    </row>
    <row r="21" spans="1:23" ht="41.25" customHeight="1">
      <c r="A21" s="361"/>
      <c r="B21" s="27" t="s">
        <v>162</v>
      </c>
      <c r="C21" s="241" t="s">
        <v>248</v>
      </c>
      <c r="D21" s="241">
        <v>1985</v>
      </c>
      <c r="E21" s="27">
        <v>0.4</v>
      </c>
      <c r="F21" s="27">
        <v>0.2</v>
      </c>
      <c r="G21" s="241">
        <v>1</v>
      </c>
      <c r="H21" s="241" t="s">
        <v>152</v>
      </c>
      <c r="I21" s="241"/>
      <c r="J21" s="241" t="s">
        <v>157</v>
      </c>
      <c r="K21" s="241"/>
      <c r="L21" s="242">
        <v>70</v>
      </c>
      <c r="M21" s="144">
        <v>1</v>
      </c>
      <c r="N21" s="144">
        <v>0</v>
      </c>
      <c r="O21" s="144">
        <v>0</v>
      </c>
      <c r="P21" s="144">
        <v>0</v>
      </c>
      <c r="Q21" s="144">
        <v>0</v>
      </c>
      <c r="R21" s="144">
        <v>1</v>
      </c>
      <c r="S21" s="144">
        <v>0</v>
      </c>
      <c r="T21" s="144">
        <v>0</v>
      </c>
      <c r="U21" s="144">
        <v>0</v>
      </c>
      <c r="V21" s="144">
        <v>0</v>
      </c>
      <c r="W21" s="51"/>
    </row>
    <row r="22" spans="1:22" s="71" customFormat="1" ht="15.75" customHeight="1">
      <c r="A22" s="356" t="s">
        <v>250</v>
      </c>
      <c r="B22" s="357"/>
      <c r="C22" s="357"/>
      <c r="D22" s="357"/>
      <c r="E22" s="358"/>
      <c r="F22" s="72"/>
      <c r="G22" s="72">
        <v>3</v>
      </c>
      <c r="H22" s="72"/>
      <c r="I22" s="72"/>
      <c r="J22" s="72"/>
      <c r="K22" s="72"/>
      <c r="L22" s="73">
        <f>SUM(L20:L21)</f>
        <v>220</v>
      </c>
      <c r="M22" s="72">
        <f>SUM(M20:M21)</f>
        <v>3</v>
      </c>
      <c r="N22" s="72">
        <v>0</v>
      </c>
      <c r="O22" s="72">
        <f>SUM(O20:O21)</f>
        <v>1</v>
      </c>
      <c r="P22" s="72">
        <v>0</v>
      </c>
      <c r="Q22" s="72">
        <v>0</v>
      </c>
      <c r="R22" s="72">
        <f>SUM(R20:R21)</f>
        <v>2</v>
      </c>
      <c r="S22" s="72">
        <v>0</v>
      </c>
      <c r="T22" s="72">
        <v>0</v>
      </c>
      <c r="U22" s="72">
        <v>0</v>
      </c>
      <c r="V22" s="72">
        <v>0</v>
      </c>
    </row>
    <row r="23" spans="1:23" ht="48">
      <c r="A23" s="361" t="s">
        <v>173</v>
      </c>
      <c r="B23" s="27" t="s">
        <v>147</v>
      </c>
      <c r="C23" s="239" t="s">
        <v>188</v>
      </c>
      <c r="D23" s="239">
        <v>2008</v>
      </c>
      <c r="E23" s="239">
        <v>6.88</v>
      </c>
      <c r="F23" s="239">
        <v>5.16</v>
      </c>
      <c r="G23" s="239" t="s">
        <v>189</v>
      </c>
      <c r="H23" s="239" t="s">
        <v>190</v>
      </c>
      <c r="I23" s="239" t="s">
        <v>191</v>
      </c>
      <c r="J23" s="239" t="s">
        <v>192</v>
      </c>
      <c r="K23" s="239" t="s">
        <v>193</v>
      </c>
      <c r="L23" s="240">
        <v>5760</v>
      </c>
      <c r="M23" s="162">
        <v>11</v>
      </c>
      <c r="N23" s="162">
        <v>1</v>
      </c>
      <c r="O23" s="162">
        <v>1</v>
      </c>
      <c r="P23" s="162">
        <v>0</v>
      </c>
      <c r="Q23" s="162">
        <v>6</v>
      </c>
      <c r="R23" s="162">
        <v>3</v>
      </c>
      <c r="S23" s="162">
        <v>4</v>
      </c>
      <c r="T23" s="162">
        <v>2</v>
      </c>
      <c r="U23" s="162">
        <v>2</v>
      </c>
      <c r="V23" s="162">
        <v>0</v>
      </c>
      <c r="W23" s="51"/>
    </row>
    <row r="24" spans="1:23" ht="36">
      <c r="A24" s="361"/>
      <c r="B24" s="27" t="s">
        <v>147</v>
      </c>
      <c r="C24" s="230" t="s">
        <v>194</v>
      </c>
      <c r="D24" s="230">
        <v>2008</v>
      </c>
      <c r="E24" s="230">
        <v>6.88</v>
      </c>
      <c r="F24" s="230">
        <v>5.16</v>
      </c>
      <c r="G24" s="230" t="s">
        <v>189</v>
      </c>
      <c r="H24" s="230" t="s">
        <v>190</v>
      </c>
      <c r="I24" s="230" t="s">
        <v>191</v>
      </c>
      <c r="J24" s="230" t="s">
        <v>192</v>
      </c>
      <c r="K24" s="230" t="s">
        <v>195</v>
      </c>
      <c r="L24" s="235">
        <v>4028</v>
      </c>
      <c r="M24" s="163">
        <v>12</v>
      </c>
      <c r="N24" s="163">
        <v>1</v>
      </c>
      <c r="O24" s="163">
        <v>1</v>
      </c>
      <c r="P24" s="163">
        <v>3</v>
      </c>
      <c r="Q24" s="163">
        <v>6</v>
      </c>
      <c r="R24" s="163">
        <v>1</v>
      </c>
      <c r="S24" s="163">
        <v>3</v>
      </c>
      <c r="T24" s="163">
        <v>2</v>
      </c>
      <c r="U24" s="163">
        <v>1</v>
      </c>
      <c r="V24" s="163">
        <v>0</v>
      </c>
      <c r="W24" s="51"/>
    </row>
    <row r="25" spans="1:23" ht="48">
      <c r="A25" s="361"/>
      <c r="B25" s="27" t="s">
        <v>147</v>
      </c>
      <c r="C25" s="230" t="s">
        <v>196</v>
      </c>
      <c r="D25" s="230">
        <v>2008</v>
      </c>
      <c r="E25" s="230">
        <v>12.04</v>
      </c>
      <c r="F25" s="230">
        <v>10.32</v>
      </c>
      <c r="G25" s="230" t="s">
        <v>197</v>
      </c>
      <c r="H25" s="230" t="s">
        <v>190</v>
      </c>
      <c r="I25" s="230" t="s">
        <v>191</v>
      </c>
      <c r="J25" s="230" t="s">
        <v>198</v>
      </c>
      <c r="K25" s="230" t="s">
        <v>199</v>
      </c>
      <c r="L25" s="235">
        <v>5697</v>
      </c>
      <c r="M25" s="163">
        <v>15</v>
      </c>
      <c r="N25" s="163">
        <v>0</v>
      </c>
      <c r="O25" s="163">
        <v>5</v>
      </c>
      <c r="P25" s="163">
        <v>1</v>
      </c>
      <c r="Q25" s="163">
        <v>7</v>
      </c>
      <c r="R25" s="163">
        <v>2</v>
      </c>
      <c r="S25" s="163">
        <v>6</v>
      </c>
      <c r="T25" s="163">
        <v>2</v>
      </c>
      <c r="U25" s="163">
        <v>4</v>
      </c>
      <c r="V25" s="163">
        <v>0</v>
      </c>
      <c r="W25" s="51"/>
    </row>
    <row r="26" spans="1:23" ht="50.25" customHeight="1">
      <c r="A26" s="361"/>
      <c r="B26" s="27" t="s">
        <v>147</v>
      </c>
      <c r="C26" s="230" t="s">
        <v>200</v>
      </c>
      <c r="D26" s="230">
        <v>2008</v>
      </c>
      <c r="E26" s="230">
        <v>3.44</v>
      </c>
      <c r="F26" s="230">
        <v>2.58</v>
      </c>
      <c r="G26" s="230" t="s">
        <v>201</v>
      </c>
      <c r="H26" s="230" t="s">
        <v>190</v>
      </c>
      <c r="I26" s="230" t="s">
        <v>191</v>
      </c>
      <c r="J26" s="230" t="s">
        <v>202</v>
      </c>
      <c r="K26" s="230" t="s">
        <v>203</v>
      </c>
      <c r="L26" s="235">
        <v>3120</v>
      </c>
      <c r="M26" s="163">
        <v>11</v>
      </c>
      <c r="N26" s="163">
        <v>0</v>
      </c>
      <c r="O26" s="163">
        <v>0</v>
      </c>
      <c r="P26" s="163">
        <v>0</v>
      </c>
      <c r="Q26" s="163">
        <v>7</v>
      </c>
      <c r="R26" s="163">
        <v>4</v>
      </c>
      <c r="S26" s="163">
        <v>8</v>
      </c>
      <c r="T26" s="163">
        <v>3</v>
      </c>
      <c r="U26" s="163">
        <v>5</v>
      </c>
      <c r="V26" s="163">
        <v>0</v>
      </c>
      <c r="W26" s="51"/>
    </row>
    <row r="27" spans="1:23" ht="48">
      <c r="A27" s="361"/>
      <c r="B27" s="27" t="s">
        <v>147</v>
      </c>
      <c r="C27" s="230" t="s">
        <v>421</v>
      </c>
      <c r="D27" s="230">
        <v>2008</v>
      </c>
      <c r="E27" s="230">
        <v>6.88</v>
      </c>
      <c r="F27" s="230">
        <v>5.16</v>
      </c>
      <c r="G27" s="230" t="s">
        <v>189</v>
      </c>
      <c r="H27" s="230" t="s">
        <v>190</v>
      </c>
      <c r="I27" s="230" t="s">
        <v>191</v>
      </c>
      <c r="J27" s="230" t="s">
        <v>192</v>
      </c>
      <c r="K27" s="230" t="s">
        <v>204</v>
      </c>
      <c r="L27" s="235">
        <v>4694</v>
      </c>
      <c r="M27" s="163">
        <v>10</v>
      </c>
      <c r="N27" s="163">
        <v>1</v>
      </c>
      <c r="O27" s="163">
        <v>3</v>
      </c>
      <c r="P27" s="163">
        <v>0</v>
      </c>
      <c r="Q27" s="163">
        <v>4</v>
      </c>
      <c r="R27" s="163">
        <v>2</v>
      </c>
      <c r="S27" s="163">
        <v>7</v>
      </c>
      <c r="T27" s="163">
        <v>4</v>
      </c>
      <c r="U27" s="163">
        <v>3</v>
      </c>
      <c r="V27" s="163">
        <v>0</v>
      </c>
      <c r="W27" s="51"/>
    </row>
    <row r="28" spans="1:23" ht="48">
      <c r="A28" s="361"/>
      <c r="B28" s="27" t="s">
        <v>147</v>
      </c>
      <c r="C28" s="230" t="s">
        <v>205</v>
      </c>
      <c r="D28" s="230">
        <v>2008</v>
      </c>
      <c r="E28" s="230">
        <v>0.516</v>
      </c>
      <c r="F28" s="230">
        <v>0.43</v>
      </c>
      <c r="G28" s="230" t="s">
        <v>206</v>
      </c>
      <c r="H28" s="230" t="s">
        <v>190</v>
      </c>
      <c r="I28" s="230" t="s">
        <v>191</v>
      </c>
      <c r="J28" s="230" t="s">
        <v>192</v>
      </c>
      <c r="K28" s="230" t="s">
        <v>207</v>
      </c>
      <c r="L28" s="235">
        <v>794</v>
      </c>
      <c r="M28" s="229">
        <v>1</v>
      </c>
      <c r="N28" s="229">
        <v>1</v>
      </c>
      <c r="O28" s="229">
        <v>0</v>
      </c>
      <c r="P28" s="229">
        <v>0</v>
      </c>
      <c r="Q28" s="229">
        <v>0</v>
      </c>
      <c r="R28" s="229">
        <v>0</v>
      </c>
      <c r="S28" s="229">
        <v>1</v>
      </c>
      <c r="T28" s="229">
        <v>0</v>
      </c>
      <c r="U28" s="163">
        <v>1</v>
      </c>
      <c r="V28" s="163">
        <v>0</v>
      </c>
      <c r="W28" s="51"/>
    </row>
    <row r="29" spans="1:23" ht="36">
      <c r="A29" s="361"/>
      <c r="B29" s="27" t="s">
        <v>147</v>
      </c>
      <c r="C29" s="230" t="s">
        <v>208</v>
      </c>
      <c r="D29" s="230">
        <v>2008</v>
      </c>
      <c r="E29" s="230">
        <v>3.44</v>
      </c>
      <c r="F29" s="230">
        <v>2.838</v>
      </c>
      <c r="G29" s="230" t="s">
        <v>209</v>
      </c>
      <c r="H29" s="230" t="s">
        <v>190</v>
      </c>
      <c r="I29" s="230" t="s">
        <v>191</v>
      </c>
      <c r="J29" s="230" t="s">
        <v>192</v>
      </c>
      <c r="K29" s="230" t="s">
        <v>210</v>
      </c>
      <c r="L29" s="235">
        <v>4169</v>
      </c>
      <c r="M29" s="229">
        <v>2</v>
      </c>
      <c r="N29" s="229">
        <v>0</v>
      </c>
      <c r="O29" s="229">
        <v>0</v>
      </c>
      <c r="P29" s="229">
        <v>0</v>
      </c>
      <c r="Q29" s="229">
        <v>1</v>
      </c>
      <c r="R29" s="229">
        <v>1</v>
      </c>
      <c r="S29" s="229">
        <v>1</v>
      </c>
      <c r="T29" s="229">
        <v>0</v>
      </c>
      <c r="U29" s="163">
        <v>1</v>
      </c>
      <c r="V29" s="163">
        <v>0</v>
      </c>
      <c r="W29" s="51"/>
    </row>
    <row r="30" spans="1:23" ht="48">
      <c r="A30" s="361"/>
      <c r="B30" s="27" t="s">
        <v>147</v>
      </c>
      <c r="C30" s="230" t="s">
        <v>211</v>
      </c>
      <c r="D30" s="230">
        <v>2008</v>
      </c>
      <c r="E30" s="230">
        <v>1.72</v>
      </c>
      <c r="F30" s="230">
        <v>0.86</v>
      </c>
      <c r="G30" s="230" t="s">
        <v>212</v>
      </c>
      <c r="H30" s="230" t="s">
        <v>190</v>
      </c>
      <c r="I30" s="230" t="s">
        <v>191</v>
      </c>
      <c r="J30" s="230" t="s">
        <v>192</v>
      </c>
      <c r="K30" s="230" t="s">
        <v>213</v>
      </c>
      <c r="L30" s="235">
        <v>1088</v>
      </c>
      <c r="M30" s="229">
        <v>2</v>
      </c>
      <c r="N30" s="229">
        <v>0</v>
      </c>
      <c r="O30" s="229">
        <v>0</v>
      </c>
      <c r="P30" s="229">
        <v>0</v>
      </c>
      <c r="Q30" s="229">
        <v>2</v>
      </c>
      <c r="R30" s="229">
        <v>0</v>
      </c>
      <c r="S30" s="229">
        <v>1</v>
      </c>
      <c r="T30" s="229">
        <v>0</v>
      </c>
      <c r="U30" s="163">
        <v>1</v>
      </c>
      <c r="V30" s="163">
        <v>0</v>
      </c>
      <c r="W30" s="51"/>
    </row>
    <row r="31" spans="1:23" ht="48">
      <c r="A31" s="361"/>
      <c r="B31" s="27" t="s">
        <v>147</v>
      </c>
      <c r="C31" s="230" t="s">
        <v>214</v>
      </c>
      <c r="D31" s="230">
        <v>2008</v>
      </c>
      <c r="E31" s="230">
        <v>2.58</v>
      </c>
      <c r="F31" s="230">
        <v>1.29</v>
      </c>
      <c r="G31" s="230" t="s">
        <v>215</v>
      </c>
      <c r="H31" s="230" t="s">
        <v>190</v>
      </c>
      <c r="I31" s="230" t="s">
        <v>191</v>
      </c>
      <c r="J31" s="231" t="s">
        <v>202</v>
      </c>
      <c r="K31" s="230" t="s">
        <v>216</v>
      </c>
      <c r="L31" s="235">
        <v>1907</v>
      </c>
      <c r="M31" s="163">
        <v>2</v>
      </c>
      <c r="N31" s="163">
        <v>0</v>
      </c>
      <c r="O31" s="163">
        <v>0</v>
      </c>
      <c r="P31" s="163">
        <v>0</v>
      </c>
      <c r="Q31" s="163">
        <v>1</v>
      </c>
      <c r="R31" s="163">
        <v>1</v>
      </c>
      <c r="S31" s="163">
        <v>1</v>
      </c>
      <c r="T31" s="163">
        <v>1</v>
      </c>
      <c r="U31" s="163">
        <v>0</v>
      </c>
      <c r="V31" s="163">
        <v>0</v>
      </c>
      <c r="W31" s="51"/>
    </row>
    <row r="32" spans="1:23" ht="48">
      <c r="A32" s="361"/>
      <c r="B32" s="27" t="s">
        <v>147</v>
      </c>
      <c r="C32" s="230" t="s">
        <v>217</v>
      </c>
      <c r="D32" s="230">
        <v>2008</v>
      </c>
      <c r="E32" s="230">
        <v>6.88</v>
      </c>
      <c r="F32" s="230">
        <v>4.128</v>
      </c>
      <c r="G32" s="230" t="s">
        <v>189</v>
      </c>
      <c r="H32" s="230" t="s">
        <v>190</v>
      </c>
      <c r="I32" s="236" t="s">
        <v>191</v>
      </c>
      <c r="J32" s="237" t="s">
        <v>218</v>
      </c>
      <c r="K32" s="238" t="s">
        <v>193</v>
      </c>
      <c r="L32" s="235">
        <v>4634</v>
      </c>
      <c r="M32" s="163">
        <v>1</v>
      </c>
      <c r="N32" s="163">
        <v>0</v>
      </c>
      <c r="O32" s="163">
        <v>1</v>
      </c>
      <c r="P32" s="163">
        <v>0</v>
      </c>
      <c r="Q32" s="163">
        <v>0</v>
      </c>
      <c r="R32" s="163">
        <v>0</v>
      </c>
      <c r="S32" s="163">
        <v>1</v>
      </c>
      <c r="T32" s="163">
        <v>1</v>
      </c>
      <c r="U32" s="163">
        <v>0</v>
      </c>
      <c r="V32" s="163">
        <v>0</v>
      </c>
      <c r="W32" s="51"/>
    </row>
    <row r="33" spans="1:23" ht="48">
      <c r="A33" s="361"/>
      <c r="B33" s="130" t="s">
        <v>147</v>
      </c>
      <c r="C33" s="131" t="s">
        <v>219</v>
      </c>
      <c r="D33" s="131">
        <v>2008</v>
      </c>
      <c r="E33" s="131">
        <v>6.88</v>
      </c>
      <c r="F33" s="131">
        <v>5.504</v>
      </c>
      <c r="G33" s="131" t="s">
        <v>189</v>
      </c>
      <c r="H33" s="131" t="s">
        <v>190</v>
      </c>
      <c r="I33" s="131" t="s">
        <v>191</v>
      </c>
      <c r="J33" s="164" t="s">
        <v>192</v>
      </c>
      <c r="K33" s="134" t="s">
        <v>195</v>
      </c>
      <c r="L33" s="213">
        <v>3493</v>
      </c>
      <c r="M33" s="163">
        <v>4</v>
      </c>
      <c r="N33" s="163">
        <v>0</v>
      </c>
      <c r="O33" s="163">
        <v>2</v>
      </c>
      <c r="P33" s="163">
        <v>0</v>
      </c>
      <c r="Q33" s="163">
        <v>0</v>
      </c>
      <c r="R33" s="163">
        <v>2</v>
      </c>
      <c r="S33" s="163">
        <v>4</v>
      </c>
      <c r="T33" s="163">
        <v>2</v>
      </c>
      <c r="U33" s="163">
        <v>2</v>
      </c>
      <c r="V33" s="163">
        <v>0</v>
      </c>
      <c r="W33" s="51"/>
    </row>
    <row r="34" spans="1:23" ht="36">
      <c r="A34" s="361"/>
      <c r="B34" s="130" t="s">
        <v>147</v>
      </c>
      <c r="C34" s="131" t="s">
        <v>220</v>
      </c>
      <c r="D34" s="131">
        <v>2008</v>
      </c>
      <c r="E34" s="131">
        <v>5.16</v>
      </c>
      <c r="F34" s="131">
        <v>3.182</v>
      </c>
      <c r="G34" s="131" t="s">
        <v>221</v>
      </c>
      <c r="H34" s="131" t="s">
        <v>190</v>
      </c>
      <c r="I34" s="132" t="s">
        <v>191</v>
      </c>
      <c r="J34" s="131" t="s">
        <v>192</v>
      </c>
      <c r="K34" s="165" t="s">
        <v>222</v>
      </c>
      <c r="L34" s="217">
        <v>3832</v>
      </c>
      <c r="M34" s="163">
        <v>3</v>
      </c>
      <c r="N34" s="163">
        <v>2</v>
      </c>
      <c r="O34" s="163">
        <v>0</v>
      </c>
      <c r="P34" s="163">
        <v>0</v>
      </c>
      <c r="Q34" s="163">
        <v>1</v>
      </c>
      <c r="R34" s="163">
        <v>0</v>
      </c>
      <c r="S34" s="163">
        <v>2</v>
      </c>
      <c r="T34" s="163">
        <v>1</v>
      </c>
      <c r="U34" s="163">
        <v>1</v>
      </c>
      <c r="V34" s="163">
        <v>0</v>
      </c>
      <c r="W34" s="51"/>
    </row>
    <row r="35" spans="1:23" ht="36">
      <c r="A35" s="361"/>
      <c r="B35" s="130" t="s">
        <v>147</v>
      </c>
      <c r="C35" s="131" t="s">
        <v>223</v>
      </c>
      <c r="D35" s="131">
        <v>2008</v>
      </c>
      <c r="E35" s="131">
        <v>3.44</v>
      </c>
      <c r="F35" s="131">
        <v>1.892</v>
      </c>
      <c r="G35" s="131" t="s">
        <v>209</v>
      </c>
      <c r="H35" s="131" t="s">
        <v>190</v>
      </c>
      <c r="I35" s="132" t="s">
        <v>191</v>
      </c>
      <c r="J35" s="131" t="s">
        <v>192</v>
      </c>
      <c r="K35" s="165" t="s">
        <v>203</v>
      </c>
      <c r="L35" s="216">
        <v>1938</v>
      </c>
      <c r="M35" s="163">
        <v>2</v>
      </c>
      <c r="N35" s="163">
        <v>0</v>
      </c>
      <c r="O35" s="163">
        <v>1</v>
      </c>
      <c r="P35" s="163">
        <v>0</v>
      </c>
      <c r="Q35" s="163">
        <v>1</v>
      </c>
      <c r="R35" s="163">
        <v>0</v>
      </c>
      <c r="S35" s="163">
        <v>1</v>
      </c>
      <c r="T35" s="163">
        <v>0</v>
      </c>
      <c r="U35" s="163">
        <v>1</v>
      </c>
      <c r="V35" s="163">
        <v>0</v>
      </c>
      <c r="W35" s="51"/>
    </row>
    <row r="36" spans="1:23" ht="36">
      <c r="A36" s="361"/>
      <c r="B36" s="130" t="s">
        <v>147</v>
      </c>
      <c r="C36" s="131" t="s">
        <v>224</v>
      </c>
      <c r="D36" s="131">
        <v>2008</v>
      </c>
      <c r="E36" s="131">
        <v>3.44</v>
      </c>
      <c r="F36" s="131">
        <v>1.892</v>
      </c>
      <c r="G36" s="131" t="s">
        <v>209</v>
      </c>
      <c r="H36" s="131" t="s">
        <v>190</v>
      </c>
      <c r="I36" s="132" t="s">
        <v>191</v>
      </c>
      <c r="J36" s="165" t="s">
        <v>202</v>
      </c>
      <c r="K36" s="165" t="s">
        <v>203</v>
      </c>
      <c r="L36" s="213">
        <v>2354</v>
      </c>
      <c r="M36" s="163">
        <v>1</v>
      </c>
      <c r="N36" s="163">
        <v>0</v>
      </c>
      <c r="O36" s="163">
        <v>1</v>
      </c>
      <c r="P36" s="163">
        <v>0</v>
      </c>
      <c r="Q36" s="163">
        <v>0</v>
      </c>
      <c r="R36" s="163">
        <v>0</v>
      </c>
      <c r="S36" s="163">
        <v>1</v>
      </c>
      <c r="T36" s="163">
        <v>0</v>
      </c>
      <c r="U36" s="163">
        <v>1</v>
      </c>
      <c r="V36" s="163">
        <v>0</v>
      </c>
      <c r="W36" s="51"/>
    </row>
    <row r="37" spans="1:23" ht="48">
      <c r="A37" s="361"/>
      <c r="B37" s="130" t="s">
        <v>147</v>
      </c>
      <c r="C37" s="131" t="s">
        <v>422</v>
      </c>
      <c r="D37" s="131">
        <v>2012</v>
      </c>
      <c r="E37" s="131">
        <v>2.58</v>
      </c>
      <c r="F37" s="131">
        <v>2.322</v>
      </c>
      <c r="G37" s="131" t="s">
        <v>276</v>
      </c>
      <c r="H37" s="131" t="s">
        <v>190</v>
      </c>
      <c r="I37" s="131" t="s">
        <v>191</v>
      </c>
      <c r="J37" s="131" t="s">
        <v>225</v>
      </c>
      <c r="K37" s="131" t="s">
        <v>226</v>
      </c>
      <c r="L37" s="213">
        <v>3018</v>
      </c>
      <c r="M37" s="163">
        <v>6</v>
      </c>
      <c r="N37" s="163">
        <v>0</v>
      </c>
      <c r="O37" s="163">
        <v>1</v>
      </c>
      <c r="P37" s="163">
        <v>0</v>
      </c>
      <c r="Q37" s="163">
        <v>3</v>
      </c>
      <c r="R37" s="163">
        <v>2</v>
      </c>
      <c r="S37" s="163">
        <v>0</v>
      </c>
      <c r="T37" s="163">
        <v>0</v>
      </c>
      <c r="U37" s="163">
        <v>0</v>
      </c>
      <c r="V37" s="163">
        <v>0</v>
      </c>
      <c r="W37" s="51"/>
    </row>
    <row r="38" spans="1:23" ht="24">
      <c r="A38" s="361"/>
      <c r="B38" s="130" t="s">
        <v>147</v>
      </c>
      <c r="C38" s="131" t="s">
        <v>423</v>
      </c>
      <c r="D38" s="131">
        <v>2010</v>
      </c>
      <c r="E38" s="131">
        <v>5.16</v>
      </c>
      <c r="F38" s="131">
        <v>4.902</v>
      </c>
      <c r="G38" s="131" t="s">
        <v>227</v>
      </c>
      <c r="H38" s="131" t="s">
        <v>190</v>
      </c>
      <c r="I38" s="131" t="s">
        <v>191</v>
      </c>
      <c r="J38" s="131"/>
      <c r="K38" s="131" t="s">
        <v>210</v>
      </c>
      <c r="L38" s="213">
        <v>3691</v>
      </c>
      <c r="M38" s="163">
        <v>2</v>
      </c>
      <c r="N38" s="163">
        <v>0</v>
      </c>
      <c r="O38" s="163">
        <v>0</v>
      </c>
      <c r="P38" s="163">
        <v>2</v>
      </c>
      <c r="Q38" s="163">
        <v>0</v>
      </c>
      <c r="R38" s="163">
        <v>0</v>
      </c>
      <c r="S38" s="163">
        <v>2</v>
      </c>
      <c r="T38" s="163">
        <v>1</v>
      </c>
      <c r="U38" s="163">
        <v>1</v>
      </c>
      <c r="V38" s="163">
        <v>0</v>
      </c>
      <c r="W38" s="51"/>
    </row>
    <row r="39" spans="1:23" ht="24">
      <c r="A39" s="361"/>
      <c r="B39" s="130" t="s">
        <v>147</v>
      </c>
      <c r="C39" s="131" t="s">
        <v>228</v>
      </c>
      <c r="D39" s="131" t="s">
        <v>229</v>
      </c>
      <c r="E39" s="131">
        <v>2.43</v>
      </c>
      <c r="F39" s="131">
        <v>2.43</v>
      </c>
      <c r="G39" s="131" t="s">
        <v>328</v>
      </c>
      <c r="H39" s="131" t="s">
        <v>149</v>
      </c>
      <c r="I39" s="131"/>
      <c r="J39" s="131"/>
      <c r="K39" s="131"/>
      <c r="L39" s="213">
        <v>1342</v>
      </c>
      <c r="M39" s="163">
        <v>2</v>
      </c>
      <c r="N39" s="163">
        <v>0</v>
      </c>
      <c r="O39" s="163">
        <v>1</v>
      </c>
      <c r="P39" s="163">
        <v>0</v>
      </c>
      <c r="Q39" s="163">
        <v>0</v>
      </c>
      <c r="R39" s="163">
        <v>1</v>
      </c>
      <c r="S39" s="163">
        <v>2</v>
      </c>
      <c r="T39" s="163">
        <v>1</v>
      </c>
      <c r="U39" s="163">
        <v>1</v>
      </c>
      <c r="V39" s="163">
        <v>0</v>
      </c>
      <c r="W39" s="51"/>
    </row>
    <row r="40" spans="1:23" ht="48" customHeight="1">
      <c r="A40" s="361"/>
      <c r="B40" s="130" t="s">
        <v>147</v>
      </c>
      <c r="C40" s="131" t="s">
        <v>273</v>
      </c>
      <c r="D40" s="131">
        <v>1971</v>
      </c>
      <c r="E40" s="131">
        <v>0.344</v>
      </c>
      <c r="F40" s="131">
        <v>0.344</v>
      </c>
      <c r="G40" s="131" t="s">
        <v>274</v>
      </c>
      <c r="H40" s="131" t="s">
        <v>149</v>
      </c>
      <c r="I40" s="131"/>
      <c r="J40" s="131"/>
      <c r="K40" s="131"/>
      <c r="L40" s="213">
        <v>188</v>
      </c>
      <c r="M40" s="163">
        <v>0</v>
      </c>
      <c r="N40" s="163">
        <v>0</v>
      </c>
      <c r="O40" s="163">
        <v>0</v>
      </c>
      <c r="P40" s="163">
        <v>0</v>
      </c>
      <c r="Q40" s="163">
        <v>0</v>
      </c>
      <c r="R40" s="163">
        <v>0</v>
      </c>
      <c r="S40" s="163">
        <v>1</v>
      </c>
      <c r="T40" s="163">
        <v>1</v>
      </c>
      <c r="U40" s="163">
        <v>0</v>
      </c>
      <c r="V40" s="163">
        <v>0</v>
      </c>
      <c r="W40" s="51"/>
    </row>
    <row r="41" spans="1:23" ht="48">
      <c r="A41" s="361"/>
      <c r="B41" s="130" t="s">
        <v>147</v>
      </c>
      <c r="C41" s="131" t="s">
        <v>230</v>
      </c>
      <c r="D41" s="131">
        <v>2014</v>
      </c>
      <c r="E41" s="131">
        <v>0.86</v>
      </c>
      <c r="F41" s="131">
        <v>0.74</v>
      </c>
      <c r="G41" s="131" t="s">
        <v>275</v>
      </c>
      <c r="H41" s="131" t="s">
        <v>190</v>
      </c>
      <c r="I41" s="131" t="s">
        <v>191</v>
      </c>
      <c r="J41" s="131" t="s">
        <v>225</v>
      </c>
      <c r="K41" s="131" t="s">
        <v>226</v>
      </c>
      <c r="L41" s="213">
        <v>660</v>
      </c>
      <c r="M41" s="163">
        <v>1</v>
      </c>
      <c r="N41" s="163">
        <v>1</v>
      </c>
      <c r="O41" s="163">
        <v>0</v>
      </c>
      <c r="P41" s="163">
        <v>0</v>
      </c>
      <c r="Q41" s="163">
        <v>0</v>
      </c>
      <c r="R41" s="163">
        <v>0</v>
      </c>
      <c r="S41" s="163">
        <v>1</v>
      </c>
      <c r="T41" s="163">
        <v>0</v>
      </c>
      <c r="U41" s="163">
        <v>1</v>
      </c>
      <c r="V41" s="163">
        <v>0</v>
      </c>
      <c r="W41" s="51"/>
    </row>
    <row r="42" spans="1:23" ht="48">
      <c r="A42" s="361"/>
      <c r="B42" s="130" t="s">
        <v>147</v>
      </c>
      <c r="C42" s="131" t="s">
        <v>231</v>
      </c>
      <c r="D42" s="131">
        <v>2013</v>
      </c>
      <c r="E42" s="131">
        <v>1.29</v>
      </c>
      <c r="F42" s="131">
        <v>1</v>
      </c>
      <c r="G42" s="131" t="s">
        <v>277</v>
      </c>
      <c r="H42" s="131" t="s">
        <v>190</v>
      </c>
      <c r="I42" s="131" t="s">
        <v>191</v>
      </c>
      <c r="J42" s="131" t="s">
        <v>225</v>
      </c>
      <c r="K42" s="131" t="s">
        <v>226</v>
      </c>
      <c r="L42" s="213">
        <v>2417</v>
      </c>
      <c r="M42" s="163">
        <v>3</v>
      </c>
      <c r="N42" s="163">
        <v>0</v>
      </c>
      <c r="O42" s="163">
        <v>1</v>
      </c>
      <c r="P42" s="163">
        <v>0</v>
      </c>
      <c r="Q42" s="163">
        <v>1</v>
      </c>
      <c r="R42" s="163">
        <v>1</v>
      </c>
      <c r="S42" s="163">
        <v>0</v>
      </c>
      <c r="T42" s="163">
        <v>0</v>
      </c>
      <c r="U42" s="163">
        <v>0</v>
      </c>
      <c r="V42" s="163">
        <v>0</v>
      </c>
      <c r="W42" s="51"/>
    </row>
    <row r="43" spans="1:23" ht="48">
      <c r="A43" s="361"/>
      <c r="B43" s="130" t="s">
        <v>147</v>
      </c>
      <c r="C43" s="163" t="s">
        <v>307</v>
      </c>
      <c r="D43" s="163">
        <v>2012</v>
      </c>
      <c r="E43" s="163">
        <v>4.3</v>
      </c>
      <c r="F43" s="163">
        <v>3.526</v>
      </c>
      <c r="G43" s="131" t="s">
        <v>232</v>
      </c>
      <c r="H43" s="163" t="s">
        <v>190</v>
      </c>
      <c r="I43" s="131" t="s">
        <v>191</v>
      </c>
      <c r="J43" s="180" t="s">
        <v>233</v>
      </c>
      <c r="K43" s="163" t="s">
        <v>234</v>
      </c>
      <c r="L43" s="213">
        <v>1902</v>
      </c>
      <c r="M43" s="163">
        <v>2</v>
      </c>
      <c r="N43" s="163">
        <v>0</v>
      </c>
      <c r="O43" s="163">
        <v>0</v>
      </c>
      <c r="P43" s="163">
        <v>0</v>
      </c>
      <c r="Q43" s="163">
        <v>1</v>
      </c>
      <c r="R43" s="163">
        <v>1</v>
      </c>
      <c r="S43" s="163">
        <v>0</v>
      </c>
      <c r="T43" s="163">
        <v>0</v>
      </c>
      <c r="U43" s="163">
        <v>0</v>
      </c>
      <c r="V43" s="163">
        <v>0</v>
      </c>
      <c r="W43" s="51"/>
    </row>
    <row r="44" spans="1:23" ht="39" customHeight="1">
      <c r="A44" s="361"/>
      <c r="B44" s="130" t="s">
        <v>147</v>
      </c>
      <c r="C44" s="131" t="s">
        <v>235</v>
      </c>
      <c r="D44" s="131">
        <v>2017</v>
      </c>
      <c r="E44" s="131">
        <v>0.516</v>
      </c>
      <c r="F44" s="131">
        <v>0.258</v>
      </c>
      <c r="G44" s="131" t="s">
        <v>236</v>
      </c>
      <c r="H44" s="131" t="s">
        <v>237</v>
      </c>
      <c r="I44" s="131" t="s">
        <v>191</v>
      </c>
      <c r="J44" s="131"/>
      <c r="K44" s="131"/>
      <c r="L44" s="214">
        <v>114</v>
      </c>
      <c r="M44" s="131">
        <v>0</v>
      </c>
      <c r="N44" s="131">
        <v>0</v>
      </c>
      <c r="O44" s="131">
        <v>0</v>
      </c>
      <c r="P44" s="131">
        <v>0</v>
      </c>
      <c r="Q44" s="131">
        <v>0</v>
      </c>
      <c r="R44" s="131">
        <v>0</v>
      </c>
      <c r="S44" s="131">
        <v>0</v>
      </c>
      <c r="T44" s="131">
        <v>0</v>
      </c>
      <c r="U44" s="132">
        <v>0</v>
      </c>
      <c r="V44" s="130">
        <v>0</v>
      </c>
      <c r="W44" s="51"/>
    </row>
    <row r="45" spans="1:23" s="50" customFormat="1" ht="72" customHeight="1">
      <c r="A45" s="361"/>
      <c r="B45" s="130" t="s">
        <v>147</v>
      </c>
      <c r="C45" s="48" t="s">
        <v>238</v>
      </c>
      <c r="D45" s="48">
        <v>1978</v>
      </c>
      <c r="E45" s="48">
        <v>2.06</v>
      </c>
      <c r="F45" s="48">
        <v>0.86</v>
      </c>
      <c r="G45" s="48" t="s">
        <v>346</v>
      </c>
      <c r="H45" s="48" t="s">
        <v>149</v>
      </c>
      <c r="I45" s="48"/>
      <c r="J45" s="48"/>
      <c r="K45" s="48"/>
      <c r="L45" s="215">
        <v>517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9">
        <v>0</v>
      </c>
      <c r="V45" s="11">
        <v>0</v>
      </c>
      <c r="W45" s="51"/>
    </row>
    <row r="46" spans="1:23" s="71" customFormat="1" ht="15.75" customHeight="1">
      <c r="A46" s="362" t="s">
        <v>250</v>
      </c>
      <c r="B46" s="363"/>
      <c r="C46" s="363"/>
      <c r="D46" s="363"/>
      <c r="E46" s="364"/>
      <c r="F46" s="84"/>
      <c r="G46" s="84">
        <v>54</v>
      </c>
      <c r="H46" s="84"/>
      <c r="I46" s="84"/>
      <c r="J46" s="84"/>
      <c r="K46" s="84"/>
      <c r="L46" s="85" t="s">
        <v>347</v>
      </c>
      <c r="M46" s="84">
        <f aca="true" t="shared" si="1" ref="M46:U46">SUM(M23:M45)</f>
        <v>93</v>
      </c>
      <c r="N46" s="84">
        <f t="shared" si="1"/>
        <v>7</v>
      </c>
      <c r="O46" s="84">
        <f t="shared" si="1"/>
        <v>18</v>
      </c>
      <c r="P46" s="84">
        <f t="shared" si="1"/>
        <v>6</v>
      </c>
      <c r="Q46" s="84">
        <f t="shared" si="1"/>
        <v>41</v>
      </c>
      <c r="R46" s="84">
        <f t="shared" si="1"/>
        <v>21</v>
      </c>
      <c r="S46" s="84">
        <f t="shared" si="1"/>
        <v>47</v>
      </c>
      <c r="T46" s="84">
        <f t="shared" si="1"/>
        <v>21</v>
      </c>
      <c r="U46" s="86">
        <f t="shared" si="1"/>
        <v>26</v>
      </c>
      <c r="V46" s="87">
        <v>0</v>
      </c>
      <c r="W46" s="76"/>
    </row>
    <row r="47" spans="1:23" s="50" customFormat="1" ht="61.5" customHeight="1">
      <c r="A47" s="373" t="s">
        <v>239</v>
      </c>
      <c r="B47" s="144" t="s">
        <v>147</v>
      </c>
      <c r="C47" s="144" t="s">
        <v>300</v>
      </c>
      <c r="D47" s="130">
        <v>1988</v>
      </c>
      <c r="E47" s="130">
        <v>1.6</v>
      </c>
      <c r="F47" s="130">
        <v>1.3</v>
      </c>
      <c r="G47" s="144" t="s">
        <v>263</v>
      </c>
      <c r="H47" s="130" t="s">
        <v>237</v>
      </c>
      <c r="I47" s="144" t="s">
        <v>264</v>
      </c>
      <c r="J47" s="144" t="s">
        <v>265</v>
      </c>
      <c r="K47" s="144" t="s">
        <v>266</v>
      </c>
      <c r="L47" s="149" t="s">
        <v>278</v>
      </c>
      <c r="M47" s="144">
        <v>2</v>
      </c>
      <c r="N47" s="144">
        <v>0</v>
      </c>
      <c r="O47" s="144">
        <v>2</v>
      </c>
      <c r="P47" s="144">
        <v>0</v>
      </c>
      <c r="Q47" s="144">
        <v>0</v>
      </c>
      <c r="R47" s="144">
        <v>0</v>
      </c>
      <c r="S47" s="150">
        <v>0</v>
      </c>
      <c r="T47" s="130">
        <v>0</v>
      </c>
      <c r="U47" s="130">
        <v>1</v>
      </c>
      <c r="V47" s="130">
        <v>0</v>
      </c>
      <c r="W47" s="51"/>
    </row>
    <row r="48" spans="1:23" s="50" customFormat="1" ht="44.25" customHeight="1">
      <c r="A48" s="374"/>
      <c r="B48" s="145" t="s">
        <v>147</v>
      </c>
      <c r="C48" s="146" t="s">
        <v>270</v>
      </c>
      <c r="D48" s="131">
        <v>1984</v>
      </c>
      <c r="E48" s="131">
        <v>1.16</v>
      </c>
      <c r="F48" s="132">
        <v>0.9</v>
      </c>
      <c r="G48" s="202" t="s">
        <v>267</v>
      </c>
      <c r="H48" s="144" t="s">
        <v>149</v>
      </c>
      <c r="I48" s="144" t="s">
        <v>157</v>
      </c>
      <c r="J48" s="144" t="s">
        <v>157</v>
      </c>
      <c r="K48" s="144" t="s">
        <v>157</v>
      </c>
      <c r="L48" s="147" t="s">
        <v>332</v>
      </c>
      <c r="M48" s="144">
        <v>2</v>
      </c>
      <c r="N48" s="144">
        <v>0</v>
      </c>
      <c r="O48" s="144">
        <v>1</v>
      </c>
      <c r="P48" s="144">
        <v>0</v>
      </c>
      <c r="Q48" s="144">
        <v>0</v>
      </c>
      <c r="R48" s="144">
        <v>1</v>
      </c>
      <c r="S48" s="148">
        <v>0</v>
      </c>
      <c r="T48" s="131">
        <v>0</v>
      </c>
      <c r="U48" s="132">
        <v>0</v>
      </c>
      <c r="V48" s="130">
        <v>2</v>
      </c>
      <c r="W48" s="51"/>
    </row>
    <row r="49" spans="1:23" s="50" customFormat="1" ht="44.25" customHeight="1">
      <c r="A49" s="374"/>
      <c r="B49" s="145" t="s">
        <v>147</v>
      </c>
      <c r="C49" s="145" t="s">
        <v>269</v>
      </c>
      <c r="D49" s="131">
        <v>2003</v>
      </c>
      <c r="E49" s="131">
        <v>0.8</v>
      </c>
      <c r="F49" s="132">
        <v>0.4</v>
      </c>
      <c r="G49" s="202" t="s">
        <v>268</v>
      </c>
      <c r="H49" s="144" t="s">
        <v>149</v>
      </c>
      <c r="I49" s="144" t="s">
        <v>157</v>
      </c>
      <c r="J49" s="144" t="s">
        <v>157</v>
      </c>
      <c r="K49" s="144" t="s">
        <v>157</v>
      </c>
      <c r="L49" s="147" t="s">
        <v>279</v>
      </c>
      <c r="M49" s="199">
        <v>1</v>
      </c>
      <c r="N49" s="199">
        <v>0</v>
      </c>
      <c r="O49" s="199">
        <v>0</v>
      </c>
      <c r="P49" s="199">
        <v>0</v>
      </c>
      <c r="Q49" s="199">
        <v>0</v>
      </c>
      <c r="R49" s="199">
        <v>2</v>
      </c>
      <c r="S49" s="200">
        <v>0</v>
      </c>
      <c r="T49" s="161">
        <v>0</v>
      </c>
      <c r="U49" s="201">
        <v>0</v>
      </c>
      <c r="V49" s="136">
        <v>2</v>
      </c>
      <c r="W49" s="51"/>
    </row>
    <row r="50" spans="1:23" s="71" customFormat="1" ht="15.75" customHeight="1">
      <c r="A50" s="353" t="s">
        <v>250</v>
      </c>
      <c r="B50" s="354"/>
      <c r="C50" s="354"/>
      <c r="D50" s="354"/>
      <c r="E50" s="355"/>
      <c r="F50" s="74"/>
      <c r="G50" s="88">
        <v>8</v>
      </c>
      <c r="H50" s="88"/>
      <c r="I50" s="88"/>
      <c r="J50" s="88"/>
      <c r="K50" s="88"/>
      <c r="L50" s="211">
        <v>2579</v>
      </c>
      <c r="M50" s="88">
        <v>11</v>
      </c>
      <c r="N50" s="88">
        <v>1</v>
      </c>
      <c r="O50" s="88">
        <v>4</v>
      </c>
      <c r="P50" s="88">
        <v>0</v>
      </c>
      <c r="Q50" s="88">
        <v>0</v>
      </c>
      <c r="R50" s="88">
        <v>4</v>
      </c>
      <c r="S50" s="74">
        <v>0</v>
      </c>
      <c r="T50" s="74">
        <v>0</v>
      </c>
      <c r="U50" s="75">
        <v>2</v>
      </c>
      <c r="V50" s="69">
        <v>5</v>
      </c>
      <c r="W50" s="51"/>
    </row>
    <row r="51" spans="1:23" ht="64.5" customHeight="1">
      <c r="A51" s="365" t="s">
        <v>240</v>
      </c>
      <c r="B51" s="27" t="s">
        <v>147</v>
      </c>
      <c r="C51" s="230" t="s">
        <v>241</v>
      </c>
      <c r="D51" s="230">
        <v>1986</v>
      </c>
      <c r="E51" s="230">
        <v>0.112</v>
      </c>
      <c r="F51" s="230"/>
      <c r="G51" s="230" t="s">
        <v>255</v>
      </c>
      <c r="H51" s="230" t="s">
        <v>152</v>
      </c>
      <c r="I51" s="231" t="s">
        <v>242</v>
      </c>
      <c r="J51" s="230" t="s">
        <v>256</v>
      </c>
      <c r="K51" s="230" t="s">
        <v>157</v>
      </c>
      <c r="L51" s="232" t="s">
        <v>257</v>
      </c>
      <c r="M51" s="131">
        <v>1</v>
      </c>
      <c r="N51" s="131">
        <v>0</v>
      </c>
      <c r="O51" s="131">
        <v>0</v>
      </c>
      <c r="P51" s="131">
        <v>0</v>
      </c>
      <c r="Q51" s="131">
        <v>0</v>
      </c>
      <c r="R51" s="131">
        <v>1</v>
      </c>
      <c r="S51" s="131">
        <v>1</v>
      </c>
      <c r="T51" s="131">
        <v>0</v>
      </c>
      <c r="U51" s="132">
        <v>0</v>
      </c>
      <c r="V51" s="130">
        <v>1</v>
      </c>
      <c r="W51" s="51"/>
    </row>
    <row r="52" spans="1:23" ht="37.5" customHeight="1">
      <c r="A52" s="366"/>
      <c r="B52" s="27" t="s">
        <v>147</v>
      </c>
      <c r="C52" s="230"/>
      <c r="D52" s="230"/>
      <c r="E52" s="230">
        <v>0.014</v>
      </c>
      <c r="F52" s="230"/>
      <c r="G52" s="230" t="s">
        <v>254</v>
      </c>
      <c r="H52" s="230" t="s">
        <v>152</v>
      </c>
      <c r="I52" s="231" t="s">
        <v>157</v>
      </c>
      <c r="J52" s="230" t="s">
        <v>157</v>
      </c>
      <c r="K52" s="231" t="s">
        <v>157</v>
      </c>
      <c r="L52" s="232" t="s">
        <v>251</v>
      </c>
      <c r="M52" s="131">
        <v>0</v>
      </c>
      <c r="N52" s="131">
        <v>0</v>
      </c>
      <c r="O52" s="131">
        <v>0</v>
      </c>
      <c r="P52" s="131">
        <v>0</v>
      </c>
      <c r="Q52" s="131">
        <v>0</v>
      </c>
      <c r="R52" s="131">
        <v>0</v>
      </c>
      <c r="S52" s="131">
        <v>0</v>
      </c>
      <c r="T52" s="131">
        <v>0</v>
      </c>
      <c r="U52" s="132">
        <v>0</v>
      </c>
      <c r="V52" s="130">
        <v>0</v>
      </c>
      <c r="W52" s="51"/>
    </row>
    <row r="53" spans="1:23" ht="60">
      <c r="A53" s="367"/>
      <c r="B53" s="233" t="s">
        <v>147</v>
      </c>
      <c r="C53" s="231" t="s">
        <v>243</v>
      </c>
      <c r="D53" s="231">
        <v>2013</v>
      </c>
      <c r="E53" s="231">
        <v>0.086</v>
      </c>
      <c r="F53" s="231"/>
      <c r="G53" s="231" t="s">
        <v>342</v>
      </c>
      <c r="H53" s="231" t="s">
        <v>244</v>
      </c>
      <c r="I53" s="231" t="s">
        <v>157</v>
      </c>
      <c r="J53" s="231" t="s">
        <v>157</v>
      </c>
      <c r="K53" s="231" t="s">
        <v>321</v>
      </c>
      <c r="L53" s="234" t="s">
        <v>251</v>
      </c>
      <c r="M53" s="134">
        <v>1</v>
      </c>
      <c r="N53" s="134">
        <v>0</v>
      </c>
      <c r="O53" s="134">
        <v>1</v>
      </c>
      <c r="P53" s="134">
        <v>0</v>
      </c>
      <c r="Q53" s="134">
        <v>0</v>
      </c>
      <c r="R53" s="134">
        <v>0</v>
      </c>
      <c r="S53" s="134">
        <v>1</v>
      </c>
      <c r="T53" s="134">
        <v>0</v>
      </c>
      <c r="U53" s="135">
        <v>0</v>
      </c>
      <c r="V53" s="133">
        <v>0</v>
      </c>
      <c r="W53" s="51"/>
    </row>
    <row r="54" spans="1:22" s="71" customFormat="1" ht="15.75" customHeight="1">
      <c r="A54" s="356" t="s">
        <v>250</v>
      </c>
      <c r="B54" s="357"/>
      <c r="C54" s="357"/>
      <c r="D54" s="357"/>
      <c r="E54" s="358"/>
      <c r="F54" s="69"/>
      <c r="G54" s="69">
        <v>4</v>
      </c>
      <c r="H54" s="69"/>
      <c r="I54" s="69"/>
      <c r="J54" s="69"/>
      <c r="K54" s="69"/>
      <c r="L54" s="70" t="s">
        <v>348</v>
      </c>
      <c r="M54" s="69">
        <f aca="true" t="shared" si="2" ref="M54:V54">SUM(M51:M53)</f>
        <v>2</v>
      </c>
      <c r="N54" s="69">
        <f t="shared" si="2"/>
        <v>0</v>
      </c>
      <c r="O54" s="69">
        <f t="shared" si="2"/>
        <v>1</v>
      </c>
      <c r="P54" s="69">
        <f t="shared" si="2"/>
        <v>0</v>
      </c>
      <c r="Q54" s="69">
        <f t="shared" si="2"/>
        <v>0</v>
      </c>
      <c r="R54" s="69">
        <f t="shared" si="2"/>
        <v>1</v>
      </c>
      <c r="S54" s="69">
        <f t="shared" si="2"/>
        <v>2</v>
      </c>
      <c r="T54" s="69">
        <f t="shared" si="2"/>
        <v>0</v>
      </c>
      <c r="U54" s="69">
        <f t="shared" si="2"/>
        <v>0</v>
      </c>
      <c r="V54" s="69">
        <f t="shared" si="2"/>
        <v>1</v>
      </c>
    </row>
    <row r="55" spans="1:22" ht="51.75" customHeight="1">
      <c r="A55" s="359" t="s">
        <v>249</v>
      </c>
      <c r="B55" s="360"/>
      <c r="C55" s="54"/>
      <c r="D55" s="54"/>
      <c r="E55" s="54"/>
      <c r="F55" s="54"/>
      <c r="G55" s="54">
        <f>SUM(G16+G19+G22+G46+G50+G54)</f>
        <v>78</v>
      </c>
      <c r="H55" s="54"/>
      <c r="I55" s="54"/>
      <c r="J55" s="54"/>
      <c r="K55" s="54"/>
      <c r="L55" s="55">
        <f>SUM(L16+L19+L22+L46+L50+L54)</f>
        <v>65061.3</v>
      </c>
      <c r="M55" s="54">
        <f aca="true" t="shared" si="3" ref="M55:R55">SUM(M16+M19+M22+M46+M50+M54)</f>
        <v>125</v>
      </c>
      <c r="N55" s="54">
        <f t="shared" si="3"/>
        <v>10</v>
      </c>
      <c r="O55" s="54">
        <f t="shared" si="3"/>
        <v>28</v>
      </c>
      <c r="P55" s="54">
        <f t="shared" si="3"/>
        <v>8</v>
      </c>
      <c r="Q55" s="54">
        <f t="shared" si="3"/>
        <v>41</v>
      </c>
      <c r="R55" s="54">
        <f t="shared" si="3"/>
        <v>36</v>
      </c>
      <c r="S55" s="54">
        <f>SUM(S16+S19+S22+S46+S54)</f>
        <v>67</v>
      </c>
      <c r="T55" s="54">
        <f>SUM(T16+T19+T22+T46+T54)</f>
        <v>21</v>
      </c>
      <c r="U55" s="54">
        <f>SUM(U16+U19+U22+U46+U54)</f>
        <v>27</v>
      </c>
      <c r="V55" s="54">
        <f>SUM(V16+V19+V22+V46+V54)</f>
        <v>19</v>
      </c>
    </row>
    <row r="57" spans="2:14" ht="28.5" customHeight="1">
      <c r="B57" s="99" t="s">
        <v>333</v>
      </c>
      <c r="C57" s="41"/>
      <c r="D57" s="41"/>
      <c r="E57" s="41"/>
      <c r="F57" s="41"/>
      <c r="G57" s="41"/>
      <c r="H57" s="41"/>
      <c r="I57" s="41"/>
      <c r="J57" s="41"/>
      <c r="K57" s="41"/>
      <c r="L57" s="91"/>
      <c r="M57" s="91"/>
      <c r="N57" s="91"/>
    </row>
  </sheetData>
  <sheetProtection/>
  <autoFilter ref="W11:W55"/>
  <mergeCells count="44">
    <mergeCell ref="A3:L3"/>
    <mergeCell ref="A4:L4"/>
    <mergeCell ref="C7:L7"/>
    <mergeCell ref="M9:M11"/>
    <mergeCell ref="C8:C11"/>
    <mergeCell ref="F8:F11"/>
    <mergeCell ref="D8:D11"/>
    <mergeCell ref="A47:A49"/>
    <mergeCell ref="A19:E19"/>
    <mergeCell ref="A22:E22"/>
    <mergeCell ref="M7:V7"/>
    <mergeCell ref="M8:R8"/>
    <mergeCell ref="U9:U11"/>
    <mergeCell ref="V9:V11"/>
    <mergeCell ref="L8:L11"/>
    <mergeCell ref="A7:B11"/>
    <mergeCell ref="A12:B12"/>
    <mergeCell ref="O9:O11"/>
    <mergeCell ref="P9:P11"/>
    <mergeCell ref="N9:N11"/>
    <mergeCell ref="S9:S11"/>
    <mergeCell ref="R9:R11"/>
    <mergeCell ref="G8:G11"/>
    <mergeCell ref="J1:N1"/>
    <mergeCell ref="S8:V8"/>
    <mergeCell ref="H8:H11"/>
    <mergeCell ref="I8:I11"/>
    <mergeCell ref="E8:E11"/>
    <mergeCell ref="T9:T11"/>
    <mergeCell ref="K8:K11"/>
    <mergeCell ref="J8:J11"/>
    <mergeCell ref="Q9:Q11"/>
    <mergeCell ref="A50:E50"/>
    <mergeCell ref="A54:E54"/>
    <mergeCell ref="A55:B55"/>
    <mergeCell ref="A13:A15"/>
    <mergeCell ref="A17:A18"/>
    <mergeCell ref="A46:E46"/>
    <mergeCell ref="A23:A45"/>
    <mergeCell ref="A20:A21"/>
    <mergeCell ref="A51:A53"/>
    <mergeCell ref="A16:B16"/>
  </mergeCells>
  <printOptions/>
  <pageMargins left="0.4724409448818898" right="0.3937007874015748" top="0.5905511811023623" bottom="0.4330708661417323" header="0.35433070866141736" footer="0.2755905511811024"/>
  <pageSetup horizontalDpi="600" verticalDpi="600" orientation="portrait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="75" zoomScaleSheetLayoutView="75" zoomScalePageLayoutView="0" workbookViewId="0" topLeftCell="A19">
      <selection activeCell="I29" sqref="I29"/>
    </sheetView>
  </sheetViews>
  <sheetFormatPr defaultColWidth="10.28125" defaultRowHeight="12.75"/>
  <cols>
    <col min="1" max="1" width="10.28125" style="42" customWidth="1"/>
    <col min="2" max="2" width="23.140625" style="13" customWidth="1"/>
    <col min="3" max="4" width="10.140625" style="15" customWidth="1"/>
    <col min="5" max="5" width="10.57421875" style="15" customWidth="1"/>
    <col min="6" max="6" width="11.00390625" style="15" customWidth="1"/>
    <col min="7" max="7" width="10.8515625" style="15" customWidth="1"/>
    <col min="8" max="8" width="9.421875" style="15" customWidth="1"/>
    <col min="9" max="9" width="10.140625" style="15" customWidth="1"/>
    <col min="10" max="10" width="11.140625" style="15" customWidth="1"/>
    <col min="11" max="12" width="10.8515625" style="15" customWidth="1"/>
    <col min="13" max="16384" width="10.28125" style="13" customWidth="1"/>
  </cols>
  <sheetData>
    <row r="1" spans="2:12" ht="15.7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15.75">
      <c r="B2" s="12"/>
      <c r="C2" s="12"/>
      <c r="D2" s="12"/>
      <c r="E2" s="12"/>
      <c r="F2" s="12"/>
      <c r="G2" s="12"/>
      <c r="H2" s="12"/>
      <c r="I2" s="397" t="s">
        <v>88</v>
      </c>
      <c r="J2" s="397"/>
      <c r="K2" s="397"/>
      <c r="L2" s="397"/>
    </row>
    <row r="3" spans="2:12" ht="15.7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2:12" ht="15.7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2:12" ht="15.75">
      <c r="B5" s="398" t="s">
        <v>62</v>
      </c>
      <c r="C5" s="398"/>
      <c r="D5" s="398"/>
      <c r="E5" s="398"/>
      <c r="F5" s="398"/>
      <c r="G5" s="398"/>
      <c r="H5" s="398"/>
      <c r="I5" s="398"/>
      <c r="J5" s="398"/>
      <c r="K5" s="398"/>
      <c r="L5" s="398"/>
    </row>
    <row r="6" spans="2:12" ht="15.75">
      <c r="B6" s="399" t="s">
        <v>315</v>
      </c>
      <c r="C6" s="399"/>
      <c r="D6" s="399"/>
      <c r="E6" s="399"/>
      <c r="F6" s="399"/>
      <c r="G6" s="399"/>
      <c r="H6" s="399"/>
      <c r="I6" s="399"/>
      <c r="J6" s="399"/>
      <c r="K6" s="399"/>
      <c r="L6" s="399"/>
    </row>
    <row r="7" spans="2:12" ht="15.75">
      <c r="B7" s="14"/>
      <c r="C7" s="14"/>
      <c r="D7" s="14"/>
      <c r="E7" s="14"/>
      <c r="F7" s="14"/>
      <c r="G7" s="14"/>
      <c r="H7" s="14"/>
      <c r="I7" s="14"/>
      <c r="J7" s="14"/>
      <c r="K7" s="14"/>
      <c r="L7" s="12"/>
    </row>
    <row r="8" spans="1:12" ht="22.5" customHeight="1">
      <c r="A8" s="391" t="s">
        <v>98</v>
      </c>
      <c r="B8" s="391"/>
      <c r="C8" s="400" t="s">
        <v>63</v>
      </c>
      <c r="D8" s="400"/>
      <c r="E8" s="400"/>
      <c r="F8" s="400"/>
      <c r="G8" s="400"/>
      <c r="H8" s="400"/>
      <c r="I8" s="400"/>
      <c r="J8" s="400"/>
      <c r="K8" s="400"/>
      <c r="L8" s="400"/>
    </row>
    <row r="9" spans="1:12" ht="15.75">
      <c r="A9" s="391"/>
      <c r="B9" s="391"/>
      <c r="C9" s="391" t="s">
        <v>316</v>
      </c>
      <c r="D9" s="391"/>
      <c r="E9" s="391"/>
      <c r="F9" s="391"/>
      <c r="G9" s="391"/>
      <c r="H9" s="391" t="s">
        <v>317</v>
      </c>
      <c r="I9" s="391"/>
      <c r="J9" s="391"/>
      <c r="K9" s="391"/>
      <c r="L9" s="391"/>
    </row>
    <row r="10" spans="1:12" ht="15.75">
      <c r="A10" s="391"/>
      <c r="B10" s="391"/>
      <c r="C10" s="391"/>
      <c r="D10" s="391"/>
      <c r="E10" s="391"/>
      <c r="F10" s="391"/>
      <c r="G10" s="391"/>
      <c r="H10" s="391"/>
      <c r="I10" s="391"/>
      <c r="J10" s="391"/>
      <c r="K10" s="391"/>
      <c r="L10" s="391"/>
    </row>
    <row r="11" spans="1:12" ht="64.5" customHeight="1">
      <c r="A11" s="391"/>
      <c r="B11" s="391"/>
      <c r="C11" s="16" t="s">
        <v>66</v>
      </c>
      <c r="D11" s="16" t="s">
        <v>64</v>
      </c>
      <c r="E11" s="16" t="s">
        <v>89</v>
      </c>
      <c r="F11" s="18" t="s">
        <v>67</v>
      </c>
      <c r="G11" s="16" t="s">
        <v>65</v>
      </c>
      <c r="H11" s="16" t="s">
        <v>66</v>
      </c>
      <c r="I11" s="16" t="s">
        <v>64</v>
      </c>
      <c r="J11" s="16" t="s">
        <v>89</v>
      </c>
      <c r="K11" s="18" t="s">
        <v>67</v>
      </c>
      <c r="L11" s="16" t="s">
        <v>65</v>
      </c>
    </row>
    <row r="12" spans="1:12" ht="15" customHeight="1">
      <c r="A12" s="389">
        <v>1</v>
      </c>
      <c r="B12" s="390"/>
      <c r="C12" s="11">
        <v>2</v>
      </c>
      <c r="D12" s="11">
        <v>3</v>
      </c>
      <c r="E12" s="11">
        <v>4</v>
      </c>
      <c r="F12" s="11">
        <v>5</v>
      </c>
      <c r="G12" s="11">
        <v>6</v>
      </c>
      <c r="H12" s="11">
        <v>7</v>
      </c>
      <c r="I12" s="11">
        <v>8</v>
      </c>
      <c r="J12" s="11">
        <v>9</v>
      </c>
      <c r="K12" s="11">
        <v>10</v>
      </c>
      <c r="L12" s="11">
        <v>11</v>
      </c>
    </row>
    <row r="13" spans="1:12" ht="75.75" customHeight="1">
      <c r="A13" s="387" t="s">
        <v>169</v>
      </c>
      <c r="B13" s="224" t="s">
        <v>121</v>
      </c>
      <c r="C13" s="225">
        <v>600</v>
      </c>
      <c r="D13" s="225">
        <v>0</v>
      </c>
      <c r="E13" s="225">
        <v>0</v>
      </c>
      <c r="F13" s="225">
        <v>0</v>
      </c>
      <c r="G13" s="225">
        <v>0</v>
      </c>
      <c r="H13" s="225">
        <v>650</v>
      </c>
      <c r="I13" s="225">
        <v>0</v>
      </c>
      <c r="J13" s="225">
        <v>0</v>
      </c>
      <c r="K13" s="225">
        <v>0</v>
      </c>
      <c r="L13" s="225">
        <v>0</v>
      </c>
    </row>
    <row r="14" spans="1:12" ht="62.25" customHeight="1">
      <c r="A14" s="388"/>
      <c r="B14" s="224" t="s">
        <v>120</v>
      </c>
      <c r="C14" s="225">
        <v>300</v>
      </c>
      <c r="D14" s="225">
        <v>10</v>
      </c>
      <c r="E14" s="225">
        <v>0</v>
      </c>
      <c r="F14" s="225">
        <v>0</v>
      </c>
      <c r="G14" s="225">
        <v>0</v>
      </c>
      <c r="H14" s="225">
        <v>320</v>
      </c>
      <c r="I14" s="225">
        <v>0</v>
      </c>
      <c r="J14" s="225">
        <v>0</v>
      </c>
      <c r="K14" s="225">
        <v>0</v>
      </c>
      <c r="L14" s="225">
        <v>0</v>
      </c>
    </row>
    <row r="15" spans="1:12" ht="48" customHeight="1">
      <c r="A15" s="386" t="s">
        <v>170</v>
      </c>
      <c r="B15" s="224" t="s">
        <v>335</v>
      </c>
      <c r="C15" s="225">
        <v>0</v>
      </c>
      <c r="D15" s="225">
        <v>320</v>
      </c>
      <c r="E15" s="225">
        <v>0</v>
      </c>
      <c r="F15" s="225">
        <v>0</v>
      </c>
      <c r="G15" s="225">
        <v>0</v>
      </c>
      <c r="H15" s="225">
        <v>0</v>
      </c>
      <c r="I15" s="225">
        <v>270</v>
      </c>
      <c r="J15" s="225">
        <v>0</v>
      </c>
      <c r="K15" s="225">
        <v>0</v>
      </c>
      <c r="L15" s="225">
        <v>0</v>
      </c>
    </row>
    <row r="16" spans="1:12" ht="48" customHeight="1">
      <c r="A16" s="386"/>
      <c r="B16" s="224" t="s">
        <v>336</v>
      </c>
      <c r="C16" s="225">
        <v>720</v>
      </c>
      <c r="D16" s="225">
        <v>0</v>
      </c>
      <c r="E16" s="225">
        <v>0</v>
      </c>
      <c r="F16" s="225">
        <v>0</v>
      </c>
      <c r="G16" s="225">
        <v>0</v>
      </c>
      <c r="H16" s="225">
        <v>700</v>
      </c>
      <c r="I16" s="225">
        <v>0</v>
      </c>
      <c r="J16" s="225">
        <v>0</v>
      </c>
      <c r="K16" s="225">
        <v>0</v>
      </c>
      <c r="L16" s="225">
        <v>0</v>
      </c>
    </row>
    <row r="17" spans="1:12" ht="48" customHeight="1">
      <c r="A17" s="386"/>
      <c r="B17" s="224" t="s">
        <v>337</v>
      </c>
      <c r="C17" s="225">
        <v>0</v>
      </c>
      <c r="D17" s="225">
        <v>0</v>
      </c>
      <c r="E17" s="225">
        <v>0</v>
      </c>
      <c r="F17" s="225">
        <v>188</v>
      </c>
      <c r="G17" s="225">
        <v>0</v>
      </c>
      <c r="H17" s="225">
        <v>0</v>
      </c>
      <c r="I17" s="225">
        <v>0</v>
      </c>
      <c r="J17" s="225">
        <v>0</v>
      </c>
      <c r="K17" s="225">
        <v>193</v>
      </c>
      <c r="L17" s="225">
        <v>0</v>
      </c>
    </row>
    <row r="18" spans="1:12" ht="48" customHeight="1">
      <c r="A18" s="392" t="s">
        <v>168</v>
      </c>
      <c r="B18" s="224" t="s">
        <v>122</v>
      </c>
      <c r="C18" s="225">
        <v>0</v>
      </c>
      <c r="D18" s="225">
        <v>327</v>
      </c>
      <c r="E18" s="225">
        <v>0</v>
      </c>
      <c r="F18" s="225">
        <v>0</v>
      </c>
      <c r="G18" s="225">
        <v>0</v>
      </c>
      <c r="H18" s="225">
        <v>0</v>
      </c>
      <c r="I18" s="225">
        <v>320</v>
      </c>
      <c r="J18" s="225">
        <v>0</v>
      </c>
      <c r="K18" s="225">
        <v>0</v>
      </c>
      <c r="L18" s="225">
        <v>0</v>
      </c>
    </row>
    <row r="19" spans="1:12" ht="48" customHeight="1">
      <c r="A19" s="393"/>
      <c r="B19" s="224" t="s">
        <v>123</v>
      </c>
      <c r="C19" s="225">
        <v>390</v>
      </c>
      <c r="D19" s="225">
        <v>0</v>
      </c>
      <c r="E19" s="225">
        <v>0</v>
      </c>
      <c r="F19" s="225">
        <v>0</v>
      </c>
      <c r="G19" s="225">
        <v>0</v>
      </c>
      <c r="H19" s="225">
        <v>392</v>
      </c>
      <c r="I19" s="225">
        <v>0</v>
      </c>
      <c r="J19" s="225">
        <v>0</v>
      </c>
      <c r="K19" s="225">
        <v>0</v>
      </c>
      <c r="L19" s="225">
        <v>0</v>
      </c>
    </row>
    <row r="20" spans="1:12" ht="48" customHeight="1">
      <c r="A20" s="393"/>
      <c r="B20" s="224" t="s">
        <v>124</v>
      </c>
      <c r="C20" s="225">
        <v>120</v>
      </c>
      <c r="D20" s="225">
        <v>0</v>
      </c>
      <c r="E20" s="225">
        <v>0</v>
      </c>
      <c r="F20" s="225">
        <v>0</v>
      </c>
      <c r="G20" s="225">
        <v>0</v>
      </c>
      <c r="H20" s="225">
        <v>200</v>
      </c>
      <c r="I20" s="225">
        <v>0</v>
      </c>
      <c r="J20" s="225">
        <v>0</v>
      </c>
      <c r="K20" s="225">
        <v>0</v>
      </c>
      <c r="L20" s="225">
        <v>0</v>
      </c>
    </row>
    <row r="21" spans="1:12" ht="48" customHeight="1">
      <c r="A21" s="393"/>
      <c r="B21" s="224" t="s">
        <v>125</v>
      </c>
      <c r="C21" s="225">
        <v>0</v>
      </c>
      <c r="D21" s="225">
        <v>0</v>
      </c>
      <c r="E21" s="225">
        <v>0</v>
      </c>
      <c r="F21" s="225">
        <v>56</v>
      </c>
      <c r="G21" s="225">
        <v>0</v>
      </c>
      <c r="H21" s="225">
        <v>0</v>
      </c>
      <c r="I21" s="225">
        <v>0</v>
      </c>
      <c r="J21" s="225">
        <v>0</v>
      </c>
      <c r="K21" s="225">
        <v>56</v>
      </c>
      <c r="L21" s="225">
        <v>0</v>
      </c>
    </row>
    <row r="22" spans="1:12" ht="48" customHeight="1">
      <c r="A22" s="394"/>
      <c r="B22" s="224" t="s">
        <v>126</v>
      </c>
      <c r="C22" s="225">
        <v>0</v>
      </c>
      <c r="D22" s="225">
        <v>0</v>
      </c>
      <c r="E22" s="225">
        <v>0</v>
      </c>
      <c r="F22" s="225">
        <v>56</v>
      </c>
      <c r="G22" s="225">
        <v>0</v>
      </c>
      <c r="H22" s="225">
        <v>0</v>
      </c>
      <c r="I22" s="225">
        <v>0</v>
      </c>
      <c r="J22" s="225">
        <v>0</v>
      </c>
      <c r="K22" s="225">
        <v>56</v>
      </c>
      <c r="L22" s="225">
        <v>0</v>
      </c>
    </row>
    <row r="23" spans="1:12" ht="99.75" customHeight="1">
      <c r="A23" s="212" t="s">
        <v>187</v>
      </c>
      <c r="B23" s="224" t="s">
        <v>146</v>
      </c>
      <c r="C23" s="225">
        <v>290</v>
      </c>
      <c r="D23" s="225">
        <v>0</v>
      </c>
      <c r="E23" s="225">
        <v>0</v>
      </c>
      <c r="F23" s="225">
        <v>0</v>
      </c>
      <c r="G23" s="225">
        <v>0</v>
      </c>
      <c r="H23" s="225">
        <v>290</v>
      </c>
      <c r="I23" s="225">
        <v>0</v>
      </c>
      <c r="J23" s="225">
        <v>0</v>
      </c>
      <c r="K23" s="225">
        <v>0</v>
      </c>
      <c r="L23" s="225">
        <v>0</v>
      </c>
    </row>
    <row r="24" spans="1:14" ht="94.5" customHeight="1">
      <c r="A24" s="386" t="s">
        <v>186</v>
      </c>
      <c r="B24" s="226" t="s">
        <v>185</v>
      </c>
      <c r="C24" s="227">
        <v>0</v>
      </c>
      <c r="D24" s="227">
        <v>0</v>
      </c>
      <c r="E24" s="227">
        <v>0</v>
      </c>
      <c r="F24" s="227">
        <v>0</v>
      </c>
      <c r="G24" s="227">
        <v>21206</v>
      </c>
      <c r="H24" s="227">
        <v>0</v>
      </c>
      <c r="I24" s="227">
        <v>1320</v>
      </c>
      <c r="J24" s="227">
        <v>0</v>
      </c>
      <c r="K24" s="227">
        <v>362</v>
      </c>
      <c r="L24" s="227">
        <v>27090</v>
      </c>
      <c r="N24" s="13" t="s">
        <v>280</v>
      </c>
    </row>
    <row r="25" spans="1:12" ht="94.5" customHeight="1">
      <c r="A25" s="386"/>
      <c r="B25" s="228" t="s">
        <v>345</v>
      </c>
      <c r="C25" s="227">
        <v>0</v>
      </c>
      <c r="D25" s="227">
        <v>1456</v>
      </c>
      <c r="E25" s="227">
        <v>0</v>
      </c>
      <c r="F25" s="227">
        <v>0</v>
      </c>
      <c r="G25" s="227">
        <v>0</v>
      </c>
      <c r="H25" s="227">
        <v>0</v>
      </c>
      <c r="I25" s="227">
        <v>1510</v>
      </c>
      <c r="J25" s="227">
        <v>0</v>
      </c>
      <c r="K25" s="227">
        <v>0</v>
      </c>
      <c r="L25" s="227">
        <v>0</v>
      </c>
    </row>
    <row r="26" spans="1:12" ht="94.5" customHeight="1">
      <c r="A26" s="395" t="s">
        <v>239</v>
      </c>
      <c r="B26" s="224" t="s">
        <v>314</v>
      </c>
      <c r="C26" s="227">
        <v>0</v>
      </c>
      <c r="D26" s="227">
        <v>120</v>
      </c>
      <c r="E26" s="227">
        <v>0</v>
      </c>
      <c r="F26" s="227">
        <v>0</v>
      </c>
      <c r="G26" s="227">
        <v>0</v>
      </c>
      <c r="H26" s="227">
        <v>0</v>
      </c>
      <c r="I26" s="227">
        <v>120</v>
      </c>
      <c r="J26" s="227">
        <v>0</v>
      </c>
      <c r="K26" s="227">
        <v>0</v>
      </c>
      <c r="L26" s="227">
        <v>0</v>
      </c>
    </row>
    <row r="27" spans="1:12" ht="69.75" customHeight="1">
      <c r="A27" s="396"/>
      <c r="B27" s="204" t="s">
        <v>271</v>
      </c>
      <c r="C27" s="225">
        <v>0</v>
      </c>
      <c r="D27" s="225">
        <v>0</v>
      </c>
      <c r="E27" s="225">
        <v>0</v>
      </c>
      <c r="F27" s="225">
        <v>0</v>
      </c>
      <c r="G27" s="225">
        <v>40</v>
      </c>
      <c r="H27" s="225">
        <v>0</v>
      </c>
      <c r="I27" s="225">
        <v>0</v>
      </c>
      <c r="J27" s="225">
        <v>0</v>
      </c>
      <c r="K27" s="225">
        <v>0</v>
      </c>
      <c r="L27" s="225">
        <v>40</v>
      </c>
    </row>
    <row r="28" spans="1:12" s="90" customFormat="1" ht="20.25" customHeight="1">
      <c r="A28" s="89"/>
      <c r="B28" s="122" t="s">
        <v>51</v>
      </c>
      <c r="C28" s="123">
        <f>SUM(C13:C27)</f>
        <v>2420</v>
      </c>
      <c r="D28" s="123">
        <f aca="true" t="shared" si="0" ref="D28:L28">SUM(D13:D27)</f>
        <v>2233</v>
      </c>
      <c r="E28" s="123">
        <f t="shared" si="0"/>
        <v>0</v>
      </c>
      <c r="F28" s="123">
        <f t="shared" si="0"/>
        <v>300</v>
      </c>
      <c r="G28" s="123">
        <f t="shared" si="0"/>
        <v>21246</v>
      </c>
      <c r="H28" s="123">
        <f t="shared" si="0"/>
        <v>2552</v>
      </c>
      <c r="I28" s="123">
        <f t="shared" si="0"/>
        <v>3540</v>
      </c>
      <c r="J28" s="123">
        <f t="shared" si="0"/>
        <v>0</v>
      </c>
      <c r="K28" s="123">
        <f>SUM(K13:K27)</f>
        <v>667</v>
      </c>
      <c r="L28" s="123">
        <f t="shared" si="0"/>
        <v>27130</v>
      </c>
    </row>
    <row r="29" ht="33">
      <c r="B29" s="20" t="s">
        <v>116</v>
      </c>
    </row>
    <row r="30" spans="2:14" ht="28.5" customHeight="1">
      <c r="B30" s="99" t="s">
        <v>333</v>
      </c>
      <c r="C30" s="41"/>
      <c r="D30" s="41"/>
      <c r="E30" s="41"/>
      <c r="F30" s="41"/>
      <c r="G30" s="41"/>
      <c r="H30" s="41"/>
      <c r="I30" s="41"/>
      <c r="J30" s="41"/>
      <c r="K30" s="41"/>
      <c r="L30" s="91"/>
      <c r="M30" s="91"/>
      <c r="N30" s="91"/>
    </row>
  </sheetData>
  <sheetProtection/>
  <mergeCells count="13">
    <mergeCell ref="I2:L2"/>
    <mergeCell ref="B5:L5"/>
    <mergeCell ref="B6:L6"/>
    <mergeCell ref="C8:L8"/>
    <mergeCell ref="C9:G10"/>
    <mergeCell ref="H9:L10"/>
    <mergeCell ref="A15:A17"/>
    <mergeCell ref="A13:A14"/>
    <mergeCell ref="A12:B12"/>
    <mergeCell ref="A8:B11"/>
    <mergeCell ref="A18:A22"/>
    <mergeCell ref="A26:A27"/>
    <mergeCell ref="A24:A25"/>
  </mergeCells>
  <printOptions/>
  <pageMargins left="0.78" right="0.25" top="0.3937007874015748" bottom="0.3937007874015748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Хотченко Юлия Анатольевна</cp:lastModifiedBy>
  <cp:lastPrinted>2024-05-21T04:03:35Z</cp:lastPrinted>
  <dcterms:created xsi:type="dcterms:W3CDTF">1996-10-08T23:32:33Z</dcterms:created>
  <dcterms:modified xsi:type="dcterms:W3CDTF">2024-05-21T04:05:34Z</dcterms:modified>
  <cp:category/>
  <cp:version/>
  <cp:contentType/>
  <cp:contentStatus/>
</cp:coreProperties>
</file>